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vetka\Desktop\"/>
    </mc:Choice>
  </mc:AlternateContent>
  <xr:revisionPtr revIDLastSave="0" documentId="13_ncr:1_{54504018-EF18-4552-B00F-71942D200FF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Распашные ворота и калитки" sheetId="2" r:id="rId1"/>
    <sheet name="Эл-ты ограждений Locinox" sheetId="3" r:id="rId2"/>
    <sheet name="Лист1" sheetId="1" r:id="rId3"/>
  </sheets>
  <externalReferences>
    <externalReference r:id="rId4"/>
  </externalReferences>
  <definedNames>
    <definedName name="AAVKC">'[1]5_1_ЗАБОРЫ'!$A$139:$A$141</definedName>
    <definedName name="B_UpakFalz">0</definedName>
    <definedName name="B_UpakMS">0</definedName>
    <definedName name="Belarus">0.03576</definedName>
    <definedName name="Belarusclplus">0</definedName>
    <definedName name="Belaruskv">0</definedName>
    <definedName name="BelarusUno">0</definedName>
    <definedName name="Classic_Atl">[1]Цены!$X$8</definedName>
    <definedName name="Classic_Atl_a">[1]Цены!$Z$8</definedName>
    <definedName name="Classic_Dr">[1]Цены!$AP$8</definedName>
    <definedName name="Classic_Pe04">[1]Цены!$BD$8</definedName>
    <definedName name="Classic_Pe045">[1]Цены!$BB$8</definedName>
    <definedName name="Classic_PeMatt04">[1]Цены!$BF$8</definedName>
    <definedName name="Classic_Pt">[1]Цены!$F$8</definedName>
    <definedName name="Classic_PtRF">[1]Цены!$L$8</definedName>
    <definedName name="Classic_Pur">[1]Цены!$AD$8</definedName>
    <definedName name="Classic_PurLiteMatt">[1]Цены!$AF$8</definedName>
    <definedName name="Classic_PurLiteMatt_a">[1]Цены!$AH$8</definedName>
    <definedName name="Classic_PurMatt">[1]Цены!$AB$8</definedName>
    <definedName name="Classic_Q">[1]Цены!$P$8</definedName>
    <definedName name="Classic_Ql">[1]Цены!$R$8</definedName>
    <definedName name="Classic_QproMatt">[1]Цены!$N$8</definedName>
    <definedName name="Classic_Sat">[1]Цены!$AR$8</definedName>
    <definedName name="Classic_SatMatt">[1]Цены!$AL$8</definedName>
    <definedName name="Classic_SatMatt_a">[1]Цены!$AN$8</definedName>
    <definedName name="Classic_Sf">[1]Цены!$H$8</definedName>
    <definedName name="Classic_Sf_a">[1]Цены!$J$8</definedName>
    <definedName name="Classic_StBarhat">[1]Цены!$AJ$8</definedName>
    <definedName name="Classic_Vel">[1]Цены!$T$8</definedName>
    <definedName name="Classic_Vel_a">[1]Цены!$V$8</definedName>
    <definedName name="Falz2_Atl">[1]Цены!$X$12</definedName>
    <definedName name="Falz2_Atl_a">[1]Цены!$Z$12</definedName>
    <definedName name="Falz2_Dr">[1]Цены!$AP$12</definedName>
    <definedName name="Falz2_Pe045">[1]Цены!$BB$12</definedName>
    <definedName name="Falz2_Pe07">[1]Цены!$AZ$12</definedName>
    <definedName name="Falz2_Pt">[1]Цены!$F$12</definedName>
    <definedName name="Falz2_Pur">[1]Цены!$AD$12</definedName>
    <definedName name="Falz2_PurMatt">[1]Цены!$AB$12</definedName>
    <definedName name="Falz2_Q">[1]Цены!$P$12</definedName>
    <definedName name="Falz2_Ql">[1]Цены!$R$12</definedName>
    <definedName name="Falz2_QproMatt">[1]Цены!$N$12</definedName>
    <definedName name="Falz2_Sat">[1]Цены!$AR$12</definedName>
    <definedName name="Falz2_SatMatt">[1]Цены!$AL$12</definedName>
    <definedName name="Falz2_SatMatt_a">[1]Цены!$AN$12</definedName>
    <definedName name="Falz2_Sf">[1]Цены!$H$12</definedName>
    <definedName name="Falz2_Sf_a">[1]Цены!$J$12</definedName>
    <definedName name="Falz2_StBarhat">[1]Цены!$AJ$12</definedName>
    <definedName name="Falz2_Vel">[1]Цены!$T$12</definedName>
    <definedName name="Falz2_Vel_a">[1]Цены!$V$12</definedName>
    <definedName name="Falz2_Zn055">[1]Цены!$BX$12</definedName>
    <definedName name="Falz2_Zn07">[1]Цены!$BZ$12</definedName>
    <definedName name="Kamea_Atl">[1]Цены!$X$6</definedName>
    <definedName name="Kamea_Atl_a">[1]Цены!$Z$6</definedName>
    <definedName name="Kamea_Dr">[1]Цены!$AP$6</definedName>
    <definedName name="Kamea_Pe045">[1]Цены!$BB$6</definedName>
    <definedName name="Kamea_Pt">[1]Цены!$F$6</definedName>
    <definedName name="Kamea_Pur">[1]Цены!$AD$6</definedName>
    <definedName name="Kamea_PurLiteMatt">[1]Цены!$AF$6</definedName>
    <definedName name="Kamea_PurLiteMatt_a">[1]Цены!$AH$6</definedName>
    <definedName name="Kamea_PurMatt">[1]Цены!$AB$6</definedName>
    <definedName name="Kamea_Q">[1]Цены!$P$6</definedName>
    <definedName name="Kamea_Ql">[1]Цены!$R$6</definedName>
    <definedName name="Kamea_QproMatt">[1]Цены!$N$6</definedName>
    <definedName name="Kamea_Sat">[1]Цены!$AR$6</definedName>
    <definedName name="Kamea_SatMatt">[1]Цены!$AL$6</definedName>
    <definedName name="Kamea_SatMatt_a">[1]Цены!$AN$6</definedName>
    <definedName name="Kamea_Sf">[1]Цены!$H$6</definedName>
    <definedName name="Kamea_Sf_a">[1]Цены!$J$6</definedName>
    <definedName name="Kamea_StBarhat">[1]Цены!$AJ$6</definedName>
    <definedName name="Kamea_Vel">[1]Цены!$T$6</definedName>
    <definedName name="Kamea_Vel_a">[1]Цены!$V$6</definedName>
    <definedName name="Klik_Atl">[1]Цены!$X$14</definedName>
    <definedName name="Klik_Atl_a">[1]Цены!$Z$14</definedName>
    <definedName name="Klik_Dr">[1]Цены!$AP$14</definedName>
    <definedName name="Klik_mini_Atl">[1]Цены!$X$15</definedName>
    <definedName name="Klik_mini_Atl_a">[1]Цены!$Z$15</definedName>
    <definedName name="Klik_mini_Dr">[1]Цены!$AP$15</definedName>
    <definedName name="Klik_mini_Pe045">[1]Цены!$BB$15</definedName>
    <definedName name="Klik_mini_Pe07">[1]Цены!$AZ$15</definedName>
    <definedName name="Klik_mini_Pt">[1]Цены!$F$15</definedName>
    <definedName name="Klik_mini_Q">[1]Цены!$P$15</definedName>
    <definedName name="Klik_mini_Ql">[1]Цены!$R$15</definedName>
    <definedName name="Klik_mini_QproMatt">[1]Цены!$N$15</definedName>
    <definedName name="Klik_mini_Sat">[1]Цены!$AR$15</definedName>
    <definedName name="Klik_mini_SatMatt">[1]Цены!$AL$15</definedName>
    <definedName name="Klik_mini_SatMatt_a">[1]Цены!$AN$15</definedName>
    <definedName name="Klik_mini_Sf">[1]Цены!$H$15</definedName>
    <definedName name="Klik_mini_Sf_a">[1]Цены!$J$15</definedName>
    <definedName name="Klik_mini_StBarhat">[1]Цены!$AJ$15</definedName>
    <definedName name="Klik_mini_Vel">[1]Цены!$T$15</definedName>
    <definedName name="Klik_mini_Vel_a">[1]Цены!$V$15</definedName>
    <definedName name="Klik_mini_Zn055">[1]Цены!$BX$15</definedName>
    <definedName name="Klik_mini_Zn07">[1]Цены!$BZ$15</definedName>
    <definedName name="Klik_Pe045">[1]Цены!$BB$14</definedName>
    <definedName name="Klik_Pe07">[1]Цены!$AZ$14</definedName>
    <definedName name="Klik_Pt">[1]Цены!$F$14</definedName>
    <definedName name="Klik_Q">[1]Цены!$P$14</definedName>
    <definedName name="Klik_Ql">[1]Цены!$R$14</definedName>
    <definedName name="Klik_QproMatt">[1]Цены!$N$14</definedName>
    <definedName name="Klik_Sat">[1]Цены!$AR$14</definedName>
    <definedName name="Klik_SatMatt">[1]Цены!$AL$14</definedName>
    <definedName name="Klik_SatMatt_a">[1]Цены!$AN$14</definedName>
    <definedName name="Klik_Sf">[1]Цены!$H$14</definedName>
    <definedName name="Klik_Sf_a">[1]Цены!$J$14</definedName>
    <definedName name="Klik_StBarhat">[1]Цены!$AJ$14</definedName>
    <definedName name="Klik_Vel">[1]Цены!$T$14</definedName>
    <definedName name="Klik_Vel_a">[1]Цены!$V$14</definedName>
    <definedName name="Klik_Zn055">[1]Цены!$BX$14</definedName>
    <definedName name="Klik_Zn07">[1]Цены!$BZ$14</definedName>
    <definedName name="KlikPro_Atl">[1]Цены!$X$13</definedName>
    <definedName name="KlikPro_Atl_a">[1]Цены!$Z$13</definedName>
    <definedName name="KlikPro_Dr">[1]Цены!$AP$13</definedName>
    <definedName name="KlikPro_Pe045">[1]Цены!$BB$13</definedName>
    <definedName name="KlikPro_Pt">[1]Цены!$F$13</definedName>
    <definedName name="KlikPro_Pur">[1]Цены!$AD$13</definedName>
    <definedName name="KlikPro_PurMatt">[1]Цены!$AB$13</definedName>
    <definedName name="KlikPro_Q">[1]Цены!$P$13</definedName>
    <definedName name="KlikPro_Ql">[1]Цены!$R$13</definedName>
    <definedName name="KlikPro_QproMatt">[1]Цены!$N$13</definedName>
    <definedName name="KlikPro_Sat">[1]Цены!$AR$13</definedName>
    <definedName name="KlikPro_SatMatt">[1]Цены!$AL$13</definedName>
    <definedName name="KlikPro_SatMatt_a">[1]Цены!$AN$13</definedName>
    <definedName name="KlikPro_Sf">[1]Цены!$H$13</definedName>
    <definedName name="KlikPro_Sf_a">[1]Цены!$J$13</definedName>
    <definedName name="KlikPro_StBarhat">[1]Цены!$AJ$13</definedName>
    <definedName name="KlikPro_Vel">[1]Цены!$T$13</definedName>
    <definedName name="KlikPro_Vel_a">[1]Цены!$V$13</definedName>
    <definedName name="KlikPro_Zn045">[1]Цены!$BT$13</definedName>
    <definedName name="KlikPro_Zn05">[1]Цены!$BV$13</definedName>
    <definedName name="KlikPro_Zn055">[1]Цены!$BX$13</definedName>
    <definedName name="Kredo_Atl">[1]Цены!$X$7</definedName>
    <definedName name="Kredo_Atl_a">[1]Цены!$Z$7</definedName>
    <definedName name="Kredo_Dr">[1]Цены!$AP$7</definedName>
    <definedName name="Kredo_Pe045">[1]Цены!$BB$7</definedName>
    <definedName name="Kredo_Pt">[1]Цены!$F$7</definedName>
    <definedName name="Kredo_Pur">[1]Цены!$AD$7</definedName>
    <definedName name="Kredo_PurLiteMatt">[1]Цены!$AF$7</definedName>
    <definedName name="Kredo_PurLiteMatt_a">[1]Цены!$AH$7</definedName>
    <definedName name="Kredo_PurMatt">[1]Цены!$AB$7</definedName>
    <definedName name="Kredo_Q">[1]Цены!$P$7</definedName>
    <definedName name="Kredo_Ql">[1]Цены!$R$7</definedName>
    <definedName name="Kredo_QproMatt">[1]Цены!$N$7</definedName>
    <definedName name="Kredo_Sat">[1]Цены!$AR$7</definedName>
    <definedName name="Kredo_SatMatt">[1]Цены!$AL$7</definedName>
    <definedName name="Kredo_SatMatt_a">[1]Цены!$AN$7</definedName>
    <definedName name="Kredo_Sf">[1]Цены!$H$7</definedName>
    <definedName name="Kredo_Sf_a">[1]Цены!$J$7</definedName>
    <definedName name="Kredo_StBarhat">[1]Цены!$AJ$7</definedName>
    <definedName name="Kredo_Vel">[1]Цены!$T$7</definedName>
    <definedName name="Kredo_Vel_a">[1]Цены!$V$7</definedName>
    <definedName name="KvintaPl_Atl">[1]Цены!$X$4</definedName>
    <definedName name="KvintaPl_Atl_a">[1]Цены!$Z$4</definedName>
    <definedName name="KvintaPl_Dr">[1]Цены!$AP$4</definedName>
    <definedName name="KvintaPl_Pe045">[1]Цены!$BB$4</definedName>
    <definedName name="KvintaPl_Pt">[1]Цены!$F$4</definedName>
    <definedName name="KvintaPl_Pur">[1]Цены!$AD$4</definedName>
    <definedName name="KvintaPl_PurLiteMatt">[1]Цены!$AF$4</definedName>
    <definedName name="KvintaPl_PurLiteMatt_a">[1]Цены!$AH$4</definedName>
    <definedName name="KvintaPl_PurMatt">[1]Цены!$AB$4</definedName>
    <definedName name="KvintaPl_Q">[1]Цены!$P$4</definedName>
    <definedName name="KvintaPl_Ql">[1]Цены!$R$4</definedName>
    <definedName name="KvintaPl_QproMatt">[1]Цены!$N$4</definedName>
    <definedName name="KvintaPl_Sat">[1]Цены!$AR$4</definedName>
    <definedName name="KvintaPl_SatMatt">[1]Цены!$AL$4</definedName>
    <definedName name="KvintaPl_SatMatt_a">[1]Цены!$AN$4</definedName>
    <definedName name="KvintaPl_Sf">[1]Цены!$H$4</definedName>
    <definedName name="KvintaPl_Sf_a">[1]Цены!$J$4</definedName>
    <definedName name="KvintaPl_StBarhat">[1]Цены!$AJ$4</definedName>
    <definedName name="KvintaPl_Vel">[1]Цены!$T$4</definedName>
    <definedName name="KvintaPl_Vel_a">[1]Цены!$V$4</definedName>
    <definedName name="KvintaUno_Atl">[1]Цены!$X$5</definedName>
    <definedName name="KvintaUno_Atl_a">[1]Цены!$Z$5</definedName>
    <definedName name="KvintaUno_Dr">[1]Цены!$AP$5</definedName>
    <definedName name="KvintaUno_Pe045">[1]Цены!$BB$5</definedName>
    <definedName name="KvintaUno_Pt">[1]Цены!$F$5</definedName>
    <definedName name="KvintaUno_Pur">[1]Цены!$AD$5</definedName>
    <definedName name="KvintaUno_PurLiteMatt">[1]Цены!$AF$5</definedName>
    <definedName name="KvintaUno_PurLiteMatt_a">[1]Цены!$AH$5</definedName>
    <definedName name="KvintaUno_PurMatt">[1]Цены!$AB$5</definedName>
    <definedName name="KvintaUno_Q">[1]Цены!$P$5</definedName>
    <definedName name="KvintaUno_Ql">[1]Цены!$R$5</definedName>
    <definedName name="KvintaUno_QproMatt">[1]Цены!$N$5</definedName>
    <definedName name="KvintaUno_Sat">[1]Цены!$AR$5</definedName>
    <definedName name="KvintaUno_SatMatt">[1]Цены!$AL$5</definedName>
    <definedName name="KvintaUno_SatMatt_a">[1]Цены!$AN$5</definedName>
    <definedName name="KvintaUno_Sf">[1]Цены!$H$5</definedName>
    <definedName name="KvintaUno_Sf_a">[1]Цены!$J$5</definedName>
    <definedName name="KvintaUno_StBarhat">[1]Цены!$AJ$5</definedName>
    <definedName name="KvintaUno_Vel">[1]Цены!$T$5</definedName>
    <definedName name="KvintaUno_Vel_a">[1]Цены!$V$5</definedName>
    <definedName name="List_Atl">[1]Цены!$X$27</definedName>
    <definedName name="List_Atl_a">[1]Цены!$Z$27</definedName>
    <definedName name="List_dachPr">[1]Цены!$BH$27</definedName>
    <definedName name="List_Dr">[1]Цены!$AP$27</definedName>
    <definedName name="List_Pe04">[1]Цены!$BD$27</definedName>
    <definedName name="List_Pe045">[1]Цены!$BB$27</definedName>
    <definedName name="List_Pe04dp">[1]Цены!$AV$27</definedName>
    <definedName name="List_Pe07">[1]Цены!$AZ$27</definedName>
    <definedName name="List_Pe08">[1]Цены!$AX$27</definedName>
    <definedName name="List_PEdp">[1]Цены!$AT$27</definedName>
    <definedName name="List_PeMatt04">[1]Цены!$BF$27</definedName>
    <definedName name="List_Pt">[1]Цены!$F$27</definedName>
    <definedName name="List_Ptdp">[1]Цены!$D$27</definedName>
    <definedName name="List_PtRF">[1]Цены!$L$27</definedName>
    <definedName name="List_Pur">[1]Цены!$AD$27</definedName>
    <definedName name="List_PurLiteMatt">[1]Цены!$AF$27</definedName>
    <definedName name="List_PurLiteMatt_a">[1]Цены!$AH$27</definedName>
    <definedName name="List_PurMatt">[1]Цены!$AB$27</definedName>
    <definedName name="List_Q">[1]Цены!$P$27</definedName>
    <definedName name="List_Ql">[1]Цены!$R$27</definedName>
    <definedName name="List_QproMatt">[1]Цены!$N$27</definedName>
    <definedName name="List_Sat">[1]Цены!$AR$27</definedName>
    <definedName name="List_SatMatt">[1]Цены!$AL$27</definedName>
    <definedName name="List_SatMatt_a">[1]Цены!$AN$27</definedName>
    <definedName name="List_Sf">[1]Цены!$H$27</definedName>
    <definedName name="List_Sf_a">[1]Цены!$J$27</definedName>
    <definedName name="List_StBarhat">[1]Цены!$AJ$27</definedName>
    <definedName name="List_Vel">[1]Цены!$T$27</definedName>
    <definedName name="List_Vel_a">[1]Цены!$V$27</definedName>
    <definedName name="List_Zn035">[1]Цены!$BP$27</definedName>
    <definedName name="List_Zn04">[1]Цены!$BR$27</definedName>
    <definedName name="List_Zn045">[1]Цены!$BT$27</definedName>
    <definedName name="List_Zn05">[1]Цены!$BV$27</definedName>
    <definedName name="List_Zn055">[1]Цены!$BX$27</definedName>
    <definedName name="List_Zn07">[1]Цены!$BZ$27</definedName>
    <definedName name="List_Zn08">[1]Цены!$CB$27</definedName>
    <definedName name="List_Zn09">[1]Цены!$CD$27</definedName>
    <definedName name="Modern_Dr">[1]Цены!$AP$9</definedName>
    <definedName name="Modern_Pe04">[1]Цены!$BD$9</definedName>
    <definedName name="Modern_Pe045">[1]Цены!$BB$9</definedName>
    <definedName name="Modern_PeMatt04">[1]Цены!$BF$9</definedName>
    <definedName name="NLRHE">'[1]5_1_ЗАБОРЫ'!$A$145:$A$151</definedName>
    <definedName name="OMXNN">'[1]5_1_ЗАБОРЫ'!$A$121:$A$134</definedName>
    <definedName name="PnC10_Atl">[1]Цены!$X$18</definedName>
    <definedName name="PnC10_Atl_a">[1]Цены!$Z$18</definedName>
    <definedName name="PnC10_dachPr">[1]Цены!$BH$18</definedName>
    <definedName name="PnC10_Dr">[1]Цены!$AP$18</definedName>
    <definedName name="PnC10_Pe04">[1]Цены!$BD$18</definedName>
    <definedName name="PnC10_Pe045">[1]Цены!$BB$18</definedName>
    <definedName name="PnC10_Pe04dp">[1]Цены!$AV$18</definedName>
    <definedName name="PnC10_Pe07">[1]Цены!$AZ$18</definedName>
    <definedName name="PnC10_PEdp">[1]Цены!$AT$18</definedName>
    <definedName name="PnC10_PeMatt04">[1]Цены!$BF$18</definedName>
    <definedName name="PnC10_Pt">[1]Цены!$F$18</definedName>
    <definedName name="PnC10_Ptdp">[1]Цены!$D$18</definedName>
    <definedName name="PnC10_PtRF">[1]Цены!$L$18</definedName>
    <definedName name="PnC10_Pur">[1]Цены!$AD$18</definedName>
    <definedName name="PnC10_PurLiteMatt">[1]Цены!$AF$18</definedName>
    <definedName name="PnC10_PurLiteMatt_a">[1]Цены!$AH$18</definedName>
    <definedName name="PnC10_PurMatt">[1]Цены!$AB$18</definedName>
    <definedName name="PnC10_Q">[1]Цены!$P$18</definedName>
    <definedName name="PnC10_Ql">[1]Цены!$R$18</definedName>
    <definedName name="PnC10_QproMatt">[1]Цены!$N$18</definedName>
    <definedName name="PnC10_Sat">[1]Цены!$AR$18</definedName>
    <definedName name="PnC10_SatMatt">[1]Цены!$AL$18</definedName>
    <definedName name="PnC10_SatMatt_a">[1]Цены!$AN$18</definedName>
    <definedName name="PnC10_Sf">[1]Цены!$H$18</definedName>
    <definedName name="PnC10_Sf_a">[1]Цены!$J$18</definedName>
    <definedName name="PnC10_StBarhat">[1]Цены!$AJ$18</definedName>
    <definedName name="PnC10_Vel">[1]Цены!$T$18</definedName>
    <definedName name="PnC10_Vel_a">[1]Цены!$V$18</definedName>
    <definedName name="PnC10_Zn035">[1]Цены!$BP$18</definedName>
    <definedName name="PnC10_Zn04">[1]Цены!$BR$18</definedName>
    <definedName name="PnC10_Zn045">[1]Цены!$BT$18</definedName>
    <definedName name="PnC10_Zn05">[1]Цены!$BV$18</definedName>
    <definedName name="PnC10_Zn055">[1]Цены!$BX$18</definedName>
    <definedName name="PnC10_Zn07">[1]Цены!$BZ$18</definedName>
    <definedName name="PnC10f_Atl">[1]Цены!$X$19</definedName>
    <definedName name="PnC10f_Atl_a">[1]Цены!$Z$19</definedName>
    <definedName name="PnC10f_Dr">[1]Цены!$AP$19</definedName>
    <definedName name="PnC10f_Pe045">[1]Цены!$BB$19</definedName>
    <definedName name="PnC10f_Pe04dp">[1]Цены!$AV$19</definedName>
    <definedName name="PnC10f_PEdp">[1]Цены!$AT$19</definedName>
    <definedName name="PnC10f_PeMatt04">[1]Цены!$BF$19</definedName>
    <definedName name="PnC10f_Pt">[1]Цены!$F$19</definedName>
    <definedName name="PnC10f_Ptdp">[1]Цены!$D$19</definedName>
    <definedName name="PnC10f_PtRF">[1]Цены!$L$19</definedName>
    <definedName name="PnC10f_Pur">[1]Цены!$AD$19</definedName>
    <definedName name="PnC10f_PurLiteMatt">[1]Цены!$AF$19</definedName>
    <definedName name="PnC10f_PurLiteMatt_a">[1]Цены!$AH$19</definedName>
    <definedName name="PnC10f_PurMatt">[1]Цены!$AB$19</definedName>
    <definedName name="PnC10f_Q">[1]Цены!$P$19</definedName>
    <definedName name="PnC10f_Ql">[1]Цены!$R$19</definedName>
    <definedName name="PnC10f_QproMatt">[1]Цены!$N$19</definedName>
    <definedName name="PnC10f_Sat">[1]Цены!$AR$19</definedName>
    <definedName name="PnC10f_SatMatt">[1]Цены!$AL$19</definedName>
    <definedName name="PnC10f_SatMatt_a">[1]Цены!$AN$19</definedName>
    <definedName name="PnC10f_Sf">[1]Цены!$H$19</definedName>
    <definedName name="PnC10f_Sf_a">[1]Цены!$J$19</definedName>
    <definedName name="PnC10f_StBarhat">[1]Цены!$AJ$19</definedName>
    <definedName name="PnC10f_Vel">[1]Цены!$T$19</definedName>
    <definedName name="PnC10f_Vel_a">[1]Цены!$V$19</definedName>
    <definedName name="PnC10f_Zn045">[1]Цены!$BT$19</definedName>
    <definedName name="PnC10f_Zn05">[1]Цены!$BV$19</definedName>
    <definedName name="PnC20_Atl">[1]Цены!$X$20</definedName>
    <definedName name="PnC20_Atl_a">[1]Цены!$Z$20</definedName>
    <definedName name="PnC20_dachPr">[1]Цены!$BH$20</definedName>
    <definedName name="PnC20_dachSk">[1]Цены!$BJ$20</definedName>
    <definedName name="PnC20_Dr">[1]Цены!$AP$20</definedName>
    <definedName name="PnC20_Pe04">[1]Цены!$BD$20</definedName>
    <definedName name="PnC20_Pe045">[1]Цены!$BB$20</definedName>
    <definedName name="PnC20_Pe04dp">[1]Цены!$AV$20</definedName>
    <definedName name="PnC20_Pe07">[1]Цены!$AZ$20</definedName>
    <definedName name="PnC20_PEdp">[1]Цены!$AT$20</definedName>
    <definedName name="PnC20_PeMatt04">[1]Цены!$BF$20</definedName>
    <definedName name="PnC20_Pt">[1]Цены!$F$20</definedName>
    <definedName name="PnC20_Ptdp">[1]Цены!$D$20</definedName>
    <definedName name="PnC20_PtRF">[1]Цены!$L$20</definedName>
    <definedName name="PnC20_Pur">[1]Цены!$AD$20</definedName>
    <definedName name="PnC20_PurLiteMatt">[1]Цены!$AF$20</definedName>
    <definedName name="PnC20_PurLiteMatt_a">[1]Цены!$AH$20</definedName>
    <definedName name="PnC20_PurMatt">[1]Цены!$AB$20</definedName>
    <definedName name="PnC20_Q">[1]Цены!$P$20</definedName>
    <definedName name="PnC20_Ql">[1]Цены!$R$20</definedName>
    <definedName name="PnC20_QproMatt">[1]Цены!$N$20</definedName>
    <definedName name="PnC20_Sat">[1]Цены!$AR$20</definedName>
    <definedName name="PnC20_SatMatt">[1]Цены!$AL$20</definedName>
    <definedName name="PnC20_SatMatt_a">[1]Цены!$AN$20</definedName>
    <definedName name="PnC20_Sf">[1]Цены!$H$20</definedName>
    <definedName name="PnC20_Sf_a">[1]Цены!$J$20</definedName>
    <definedName name="PnC20_StBarhat">[1]Цены!$AJ$20</definedName>
    <definedName name="PnC20_Vel">[1]Цены!$T$20</definedName>
    <definedName name="PnC20_Vel_a">[1]Цены!$V$20</definedName>
    <definedName name="PnC20_Zn035">[1]Цены!$BP$20</definedName>
    <definedName name="PnC20_Zn04">[1]Цены!$BR$20</definedName>
    <definedName name="PnC20_Zn045">[1]Цены!$BT$20</definedName>
    <definedName name="PnC20_Zn05">[1]Цены!$BV$20</definedName>
    <definedName name="PnC20_Zn055">[1]Цены!$BX$20</definedName>
    <definedName name="PnC20_Zn07">[1]Цены!$BZ$20</definedName>
    <definedName name="PnC21_Atl">[1]Цены!$X$22</definedName>
    <definedName name="PnC21_Atl_a">[1]Цены!$Z$22</definedName>
    <definedName name="PnC21_Dr">[1]Цены!$AP$22</definedName>
    <definedName name="PnC21_Pe04">[1]Цены!$BD$22</definedName>
    <definedName name="PnC21_Pe045">[1]Цены!$BB$22</definedName>
    <definedName name="PnC21_Pe04dp">[1]Цены!$AV$22</definedName>
    <definedName name="PnC21_Pe07">[1]Цены!$AZ$22</definedName>
    <definedName name="PnC21_PEdp">[1]Цены!$AT$22</definedName>
    <definedName name="PnC21_PeMatt04">[1]Цены!$BF$22</definedName>
    <definedName name="PnC21_Pt">[1]Цены!$F$22</definedName>
    <definedName name="PnC21_Ptdp">[1]Цены!$D$22</definedName>
    <definedName name="PnC21_PtRF">[1]Цены!$L$22</definedName>
    <definedName name="PnC21_Pur">[1]Цены!$AD$22</definedName>
    <definedName name="PnC21_PurLiteMatt">[1]Цены!$AF$22</definedName>
    <definedName name="PnC21_PurLiteMatt_a">[1]Цены!$AH$22</definedName>
    <definedName name="PnC21_PurMatt">[1]Цены!$AB$22</definedName>
    <definedName name="PnC21_Q">[1]Цены!$P$22</definedName>
    <definedName name="PnC21_Ql">[1]Цены!$R$22</definedName>
    <definedName name="PnC21_QproMatt">[1]Цены!$N$22</definedName>
    <definedName name="PnC21_Sat">[1]Цены!$AR$22</definedName>
    <definedName name="PnC21_SatMatt">[1]Цены!$AL$22</definedName>
    <definedName name="PnC21_SatMatt_a">[1]Цены!$AN$22</definedName>
    <definedName name="PnC21_Sf">[1]Цены!$H$22</definedName>
    <definedName name="PnC21_Sf_a">[1]Цены!$J$22</definedName>
    <definedName name="PnC21_StBarhat">[1]Цены!$AJ$22</definedName>
    <definedName name="PnC21_Vel">[1]Цены!$T$22</definedName>
    <definedName name="PnC21_Vel_a">[1]Цены!$V$22</definedName>
    <definedName name="PnC21_Zn04">[1]Цены!$BR$22</definedName>
    <definedName name="PnC21_Zn045">[1]Цены!$BT$22</definedName>
    <definedName name="PnC21_Zn05">[1]Цены!$BV$22</definedName>
    <definedName name="PnC21_Zn055">[1]Цены!$BX$22</definedName>
    <definedName name="PnC21_Zn07">[1]Цены!$BZ$22</definedName>
    <definedName name="PnC8_Atl">[1]Цены!$X$16</definedName>
    <definedName name="PnC8_Atl_a">[1]Цены!$Z$16</definedName>
    <definedName name="PnC8_dachPr">[1]Цены!$BH$16</definedName>
    <definedName name="PnC8_dachPr_k">[1]Цены!$BL$16</definedName>
    <definedName name="PnC8_dachPr_tw">[1]Цены!$BN$16</definedName>
    <definedName name="PnC8_dachSk">[1]Цены!$BJ$16</definedName>
    <definedName name="PnC8_Dr">[1]Цены!$AP$16</definedName>
    <definedName name="PnC8_Pe04">[1]Цены!$BD$16</definedName>
    <definedName name="PnC8_Pe045">[1]Цены!$BB$16</definedName>
    <definedName name="PnC8_Pe04dp">[1]Цены!$AV$16</definedName>
    <definedName name="PnC8_PEdp">[1]Цены!$AT$16</definedName>
    <definedName name="PnC8_PeMatt04">[1]Цены!$BF$16</definedName>
    <definedName name="PnC8_Pt">[1]Цены!$F$16</definedName>
    <definedName name="PnC8_Ptdp">[1]Цены!$D$16</definedName>
    <definedName name="PnC8_PtRF">[1]Цены!$L$16</definedName>
    <definedName name="PnC8_Pur">[1]Цены!$AD$16</definedName>
    <definedName name="PnC8_PurLiteMatt">[1]Цены!$AF$16</definedName>
    <definedName name="PnC8_PurLiteMatt_a">[1]Цены!$AH$16</definedName>
    <definedName name="PnC8_PurMatt">[1]Цены!$AB$16</definedName>
    <definedName name="PnC8_Q">[1]Цены!$P$16</definedName>
    <definedName name="PnC8_Ql">[1]Цены!$R$16</definedName>
    <definedName name="PnC8_QproMatt">[1]Цены!$N$16</definedName>
    <definedName name="PnC8_Sat">[1]Цены!$AR$16</definedName>
    <definedName name="PnC8_SatMatt">[1]Цены!$AL$16</definedName>
    <definedName name="PnC8_SatMatt_a">[1]Цены!$AN$16</definedName>
    <definedName name="PnC8_Sf">[1]Цены!$H$16</definedName>
    <definedName name="PnC8_Sf_a">[1]Цены!$J$16</definedName>
    <definedName name="PnC8_StBarhat">[1]Цены!$AJ$16</definedName>
    <definedName name="PnC8_Vel">[1]Цены!$T$16</definedName>
    <definedName name="PnC8_Vel_a">[1]Цены!$V$16</definedName>
    <definedName name="PnC8_Zn035">[1]Цены!$BP$16</definedName>
    <definedName name="PnC8_Zn04">[1]Цены!$BR$16</definedName>
    <definedName name="PnC8_Zn045">[1]Цены!$BT$16</definedName>
    <definedName name="PnC8_Zn05">[1]Цены!$BV$16</definedName>
    <definedName name="PnC8_Zn055">[1]Цены!$BX$16</definedName>
    <definedName name="PnC8f_Atl">[1]Цены!$X$17</definedName>
    <definedName name="PnC8f_Atl_a">[1]Цены!$Z$17</definedName>
    <definedName name="PnC8f_Dr">[1]Цены!$AP$17</definedName>
    <definedName name="PnC8f_Pe04">[1]Цены!$BD$17</definedName>
    <definedName name="PnC8f_Pe045">[1]Цены!$BB$17</definedName>
    <definedName name="PnC8f_Pe04dp">[1]Цены!$AV$17</definedName>
    <definedName name="PnC8f_PEdp">[1]Цены!$AT$17</definedName>
    <definedName name="PnC8f_PeMatt04">[1]Цены!$BF$17</definedName>
    <definedName name="PnC8f_Pt">[1]Цены!$F$17</definedName>
    <definedName name="PnC8f_Ptdp">[1]Цены!$D$17</definedName>
    <definedName name="PnC8f_PtRF">[1]Цены!$L$17</definedName>
    <definedName name="PnC8f_Pur">[1]Цены!$AD$17</definedName>
    <definedName name="PnC8f_PurLiteMatt">[1]Цены!$AF$17</definedName>
    <definedName name="PnC8f_PurLiteMatt_a">[1]Цены!$AH$17</definedName>
    <definedName name="PnC8f_PurMatt">[1]Цены!$AB$17</definedName>
    <definedName name="PnC8f_Q">[1]Цены!$P$17</definedName>
    <definedName name="PnC8f_Ql">[1]Цены!$R$17</definedName>
    <definedName name="PnC8f_QproMatt">[1]Цены!$N$17</definedName>
    <definedName name="PnC8f_Sat">[1]Цены!$AR$17</definedName>
    <definedName name="PnC8f_SatMatt">[1]Цены!$AL$17</definedName>
    <definedName name="PnC8f_SatMatt_a">[1]Цены!$AN$17</definedName>
    <definedName name="PnC8f_Sf">[1]Цены!$H$17</definedName>
    <definedName name="PnC8f_Sf_a">[1]Цены!$J$17</definedName>
    <definedName name="PnC8f_StBarhat">[1]Цены!$AJ$17</definedName>
    <definedName name="PnC8f_Vel">[1]Цены!$T$17</definedName>
    <definedName name="PnC8f_Vel_a">[1]Цены!$V$17</definedName>
    <definedName name="PnC8f_Zn045">[1]Цены!$BT$17</definedName>
    <definedName name="PnC8f_Zn05">[1]Цены!$BV$17</definedName>
    <definedName name="PnH60_Atl">[1]Цены!$X$24</definedName>
    <definedName name="PnH60_Atl_a">[1]Цены!$Z$24</definedName>
    <definedName name="PnH60_Pe07">[1]Цены!$AZ$24</definedName>
    <definedName name="PnH60_Pe08">[1]Цены!$AX$24</definedName>
    <definedName name="PnH60_Pur">[1]Цены!$AD$24</definedName>
    <definedName name="PnH60_PurLiteMatt">[1]Цены!$AF$24</definedName>
    <definedName name="PnH60_PurLiteMatt_a">[1]Цены!$AH$24</definedName>
    <definedName name="PnH60_PurMatt">[1]Цены!$AB$24</definedName>
    <definedName name="PnH60_Q">[1]Цены!$P$24</definedName>
    <definedName name="PnH60_Ql">[1]Цены!$R$24</definedName>
    <definedName name="PnH60_QproMatt">[1]Цены!$N$24</definedName>
    <definedName name="PnH60_Sat">[1]Цены!$AR$24</definedName>
    <definedName name="PnH60_SatMatt">[1]Цены!$AL$24</definedName>
    <definedName name="PnH60_SatMatt_a">[1]Цены!$AN$24</definedName>
    <definedName name="PnH60_StBarhat">[1]Цены!$AJ$24</definedName>
    <definedName name="PnH60_Vel">[1]Цены!$T$24</definedName>
    <definedName name="PnH60_Vel_a">[1]Цены!$V$24</definedName>
    <definedName name="PnH60_Zn05">[1]Цены!$BV$24</definedName>
    <definedName name="PnH60_Zn055">[1]Цены!$BX$24</definedName>
    <definedName name="PnH60_Zn07">[1]Цены!$BZ$24</definedName>
    <definedName name="PnH60_Zn08">[1]Цены!$CB$24</definedName>
    <definedName name="PnH60_Zn09">[1]Цены!$CD$24</definedName>
    <definedName name="PnH75_Atl">[1]Цены!$X$25</definedName>
    <definedName name="PnH75_Pe07">[1]Цены!$AZ$25</definedName>
    <definedName name="PnH75_Pe08">[1]Цены!$AX$25</definedName>
    <definedName name="PnH75_Pur">[1]Цены!$AD$25</definedName>
    <definedName name="PnH75_Q">[1]Цены!$P$25</definedName>
    <definedName name="PnH75_Ql">[1]Цены!$R$25</definedName>
    <definedName name="PnH75_Vel">[1]Цены!$T$25</definedName>
    <definedName name="PnH75_Vel_a">[1]Цены!$V$25</definedName>
    <definedName name="PnH75_Zn07">[1]Цены!$BZ$25</definedName>
    <definedName name="PnH75_Zn08">[1]Цены!$CB$25</definedName>
    <definedName name="PnH75_Zn09">[1]Цены!$CD$25</definedName>
    <definedName name="PnHC35_Atl">[1]Цены!$X$23</definedName>
    <definedName name="PnHC35_Atl_a">[1]Цены!$Z$23</definedName>
    <definedName name="PnHC35_Dr">[1]Цены!$AP$23</definedName>
    <definedName name="PnHC35_Pe07">[1]Цены!$AZ$23</definedName>
    <definedName name="PnHC35_Pe08">[1]Цены!$AX$23</definedName>
    <definedName name="PnHC35_Pur">[1]Цены!$AD$23</definedName>
    <definedName name="PnHC35_PurLiteMatt">[1]Цены!$AF$23</definedName>
    <definedName name="PnHC35_PurLiteMatt_a">[1]Цены!$AH$23</definedName>
    <definedName name="PnHC35_PurMatt">[1]Цены!$AB$23</definedName>
    <definedName name="PnHC35_Q">[1]Цены!$P$23</definedName>
    <definedName name="PnHC35_Ql">[1]Цены!$R$23</definedName>
    <definedName name="PnHC35_QproMatt">[1]Цены!$N$23</definedName>
    <definedName name="PnHC35_Sat">[1]Цены!$AR$23</definedName>
    <definedName name="PnHC35_SatMatt">[1]Цены!$AL$23</definedName>
    <definedName name="PnHC35_SatMatt_a">[1]Цены!$AN$23</definedName>
    <definedName name="PnHC35_StBarhat">[1]Цены!$AJ$23</definedName>
    <definedName name="PnHC35_Vel">[1]Цены!$T$23</definedName>
    <definedName name="PnHC35_Vel_a">[1]Цены!$V$23</definedName>
    <definedName name="PnHC35_Zn05">[1]Цены!$BV$23</definedName>
    <definedName name="PnHC35_Zn055">[1]Цены!$BX$23</definedName>
    <definedName name="PnHC35_Zn07">[1]Цены!$BZ$23</definedName>
    <definedName name="PnHC35_Zn08">[1]Цены!$CB$23</definedName>
    <definedName name="Quadro_Atl">[1]Цены!$X$10</definedName>
    <definedName name="Quadro_Atl_a">[1]Цены!$Z$10</definedName>
    <definedName name="Quadro_Dr">[1]Цены!$AP$10</definedName>
    <definedName name="Quadro_Pe04">[1]Цены!$BD$10</definedName>
    <definedName name="Quadro_Pe045">[1]Цены!$BB$10</definedName>
    <definedName name="Quadro_PeMatt04">[1]Цены!$BF$10</definedName>
    <definedName name="Quadro_Pt">[1]Цены!$F$10</definedName>
    <definedName name="Quadro_Pur">[1]Цены!$AD$10</definedName>
    <definedName name="Quadro_PurLiteMatt">[1]Цены!$AF$10</definedName>
    <definedName name="Quadro_PurLiteMatt_a">[1]Цены!$AH$10</definedName>
    <definedName name="Quadro_PurMatt">[1]Цены!$AB$10</definedName>
    <definedName name="Quadro_Q">[1]Цены!$P$10</definedName>
    <definedName name="Quadro_Ql">[1]Цены!$R$10</definedName>
    <definedName name="Quadro_QproMatt">[1]Цены!$N$10</definedName>
    <definedName name="Quadro_Sat">[1]Цены!$AR$10</definedName>
    <definedName name="Quadro_SatMatt">[1]Цены!$AL$10</definedName>
    <definedName name="Quadro_SatMatt_a">[1]Цены!$AN$10</definedName>
    <definedName name="Quadro_Sf">[1]Цены!$H$10</definedName>
    <definedName name="Quadro_StBarhat">[1]Цены!$AJ$10</definedName>
    <definedName name="Quadro_Vel">[1]Цены!$T$10</definedName>
    <definedName name="Quadro_Vel_a">[1]Цены!$V$10</definedName>
    <definedName name="S_BHausNew_Atl">[1]Цены!$X$32</definedName>
    <definedName name="S_BHausNew_Atl_a">[1]Цены!$Z$32</definedName>
    <definedName name="S_BHausNew_Dr">[1]Цены!$AP$32</definedName>
    <definedName name="S_BHausNew_Pe045">[1]Цены!$BB$32</definedName>
    <definedName name="S_BHausNew_Pt">[1]Цены!$F$32</definedName>
    <definedName name="S_BHausNew_Ptdp">[1]Цены!$D$32</definedName>
    <definedName name="S_BHausNew_Pur">[1]Цены!$AD$32</definedName>
    <definedName name="S_BHausNew_PurLiteMatt">[1]Цены!$AF$32</definedName>
    <definedName name="S_BHausNew_PurLiteMatt_a">[1]Цены!$AH$32</definedName>
    <definedName name="S_BHausNew_PurMatt">[1]Цены!$AB$32</definedName>
    <definedName name="S_BHausNew_Q">[1]Цены!$P$32</definedName>
    <definedName name="S_BHausNew_Ql">[1]Цены!$R$32</definedName>
    <definedName name="S_BHausNew_QproMatt">[1]Цены!$N$32</definedName>
    <definedName name="S_BHausNew_Sat">[1]Цены!$AR$32</definedName>
    <definedName name="S_BHausNew_Sf">[1]Цены!$H$32</definedName>
    <definedName name="S_BHausNew_Sf_a">[1]Цены!$J$32</definedName>
    <definedName name="S_BHausNew_StBarhat">[1]Цены!$AJ$32</definedName>
    <definedName name="S_BHausNew_Vel">[1]Цены!$T$32</definedName>
    <definedName name="S_BHausNew_Vel_a">[1]Цены!$V$32</definedName>
    <definedName name="S_EBrus_Atl">[1]Цены!$X$30</definedName>
    <definedName name="S_EBrus_Atl_a">[1]Цены!$Z$30</definedName>
    <definedName name="S_EBrus_Dr">[1]Цены!$AP$30</definedName>
    <definedName name="S_EBrus_Pe045">[1]Цены!$BB$30</definedName>
    <definedName name="S_EBrus_Pt">[1]Цены!$F$30</definedName>
    <definedName name="S_EBrus_Ptdp">[1]Цены!$D$30</definedName>
    <definedName name="S_EBrus_PtRF">[1]Цены!$L$30</definedName>
    <definedName name="S_EBrus_Pur">[1]Цены!$AD$30</definedName>
    <definedName name="S_EBrus_PurLiteMatt">[1]Цены!$AF$30</definedName>
    <definedName name="S_EBrus_PurLiteMatt_a">[1]Цены!$AH$30</definedName>
    <definedName name="S_EBrus_PurMatt">[1]Цены!$AB$30</definedName>
    <definedName name="S_EBrus_Q">[1]Цены!$P$30</definedName>
    <definedName name="S_EBrus_QproMatt">[1]Цены!$N$30</definedName>
    <definedName name="S_EBrus_Sat">[1]Цены!$AR$30</definedName>
    <definedName name="S_EBrus_SatMatt">[1]Цены!$AL$30</definedName>
    <definedName name="S_EBrus_SatMatt_a">[1]Цены!$AN$30</definedName>
    <definedName name="S_EBrus_Sf">[1]Цены!$H$30</definedName>
    <definedName name="S_EBrus_Sf_a">[1]Цены!$J$30</definedName>
    <definedName name="S_EBrus_StBarhat">[1]Цены!$AJ$30</definedName>
    <definedName name="S_EBrus_Vel">[1]Цены!$T$30</definedName>
    <definedName name="S_EBrus_Vel_a">[1]Цены!$V$30</definedName>
    <definedName name="S_KDoska_Atl">[1]Цены!$X$28</definedName>
    <definedName name="S_KDoska_Atl_a">[1]Цены!$Z$28</definedName>
    <definedName name="S_KDoska_Dr">[1]Цены!$AP$28</definedName>
    <definedName name="S_KDoska_Pe045">[1]Цены!$BB$28</definedName>
    <definedName name="S_KDoska_Pt">[1]Цены!$F$28</definedName>
    <definedName name="S_KDoska_Ptdp">[1]Цены!$D$28</definedName>
    <definedName name="S_KDoska_PtRF">[1]Цены!$L$28</definedName>
    <definedName name="S_KDoska_Pur">[1]Цены!$AD$28</definedName>
    <definedName name="S_KDoska_PurLiteMatt">[1]Цены!$AF$28</definedName>
    <definedName name="S_KDoska_PurLiteMatt_a">[1]Цены!$AH$28</definedName>
    <definedName name="S_KDoska_PurMatt">[1]Цены!$AB$28</definedName>
    <definedName name="S_KDoska_Q">[1]Цены!$P$28</definedName>
    <definedName name="S_KDoska_Ql">[1]Цены!$R$28</definedName>
    <definedName name="S_KDoska_QproMatt">[1]Цены!$N$28</definedName>
    <definedName name="S_KDoska_Sat">[1]Цены!$AR$28</definedName>
    <definedName name="S_KDoska_SatMatt">[1]Цены!$AL$28</definedName>
    <definedName name="S_KDoska_SatMatt_a">[1]Цены!$AN$28</definedName>
    <definedName name="S_KDoska_Sf">[1]Цены!$H$28</definedName>
    <definedName name="S_KDoska_Sf_a">[1]Цены!$J$28</definedName>
    <definedName name="S_KDoska_StBarhat">[1]Цены!$AJ$28</definedName>
    <definedName name="S_KDoska_Vel">[1]Цены!$T$28</definedName>
    <definedName name="S_KDoska_Vel_a">[1]Цены!$V$28</definedName>
    <definedName name="S_Vertikal_Atl">[1]Цены!$X$29</definedName>
    <definedName name="S_Vertikal_Atl_a">[1]Цены!$Z$29</definedName>
    <definedName name="S_Vertikal_Dr">[1]Цены!$AP$29</definedName>
    <definedName name="S_Vertikal_Pe045">[1]Цены!$BB$29</definedName>
    <definedName name="S_Vertikal_Pt">[1]Цены!$F$29</definedName>
    <definedName name="S_Vertikal_Ptdp">[1]Цены!$D$29</definedName>
    <definedName name="S_Vertikal_PtRF">[1]Цены!$L$29</definedName>
    <definedName name="S_Vertikal_Pur">[1]Цены!$AD$29</definedName>
    <definedName name="S_Vertikal_PurLiteMatt">[1]Цены!$AF$29</definedName>
    <definedName name="S_Vertikal_PurLiteMatt_a">[1]Цены!$AH$29</definedName>
    <definedName name="S_Vertikal_PurMatt">[1]Цены!$AB$29</definedName>
    <definedName name="S_Vertikal_Q">[1]Цены!$P$29</definedName>
    <definedName name="S_Vertikal_Ql">[1]Цены!$R$29</definedName>
    <definedName name="S_Vertikal_QproMatt">[1]Цены!$N$29</definedName>
    <definedName name="S_Vertikal_Sat">[1]Цены!$AR$29</definedName>
    <definedName name="S_Vertikal_SatMatt">[1]Цены!$AL$29</definedName>
    <definedName name="S_Vertikal_SatMatt_a">[1]Цены!$AN$29</definedName>
    <definedName name="S_Vertikal_Sf">[1]Цены!$H$29</definedName>
    <definedName name="S_Vertikal_Sf_a">[1]Цены!$J$29</definedName>
    <definedName name="S_Vertikal_StBarhat">[1]Цены!$AJ$29</definedName>
    <definedName name="S_Vertikal_Vel">[1]Цены!$T$29</definedName>
    <definedName name="S_Vertikal_Vel_a">[1]Цены!$V$29</definedName>
    <definedName name="Shtaket_Kr_Pe04">[1]Цены!$BD$43</definedName>
    <definedName name="Shtaket_Kr_Pe045">[1]Цены!$BB$43</definedName>
    <definedName name="Shtaket_Kr_PEdp">[1]Цены!$AT$43</definedName>
    <definedName name="Shtaket_Kr_Ptdp">[1]Цены!$D$43</definedName>
    <definedName name="Shtaket_Kr_Vel">[1]Цены!$T$43</definedName>
    <definedName name="Shtaket_Krf_Pe04">[1]Цены!$BD$44</definedName>
    <definedName name="Shtaket_Krf_Pe045">[1]Цены!$BB$44</definedName>
    <definedName name="Shtaket_Krf_PEdp">[1]Цены!$AT$44</definedName>
    <definedName name="Shtaket_Krf_Ptdp">[1]Цены!$D$44</definedName>
    <definedName name="Shtaket_Krf_Vel">[1]Цены!$T$44</definedName>
    <definedName name="Shtaket_MP_Atl">[1]Цены!$X$35</definedName>
    <definedName name="Shtaket_MP_Atl_a">[1]Цены!$Z$35</definedName>
    <definedName name="Shtaket_MP_Dr">[1]Цены!$AP$35</definedName>
    <definedName name="Shtaket_MP_Pe04">[1]Цены!$BD$35</definedName>
    <definedName name="Shtaket_MP_Pe045">[1]Цены!$BB$35</definedName>
    <definedName name="Shtaket_MP_Pe04dp">[1]Цены!$AV$35</definedName>
    <definedName name="Shtaket_MP_PEdp">[1]Цены!$AT$35</definedName>
    <definedName name="Shtaket_MP_PeMatt04">[1]Цены!$BF$35</definedName>
    <definedName name="Shtaket_MP_Pt">[1]Цены!$F$35</definedName>
    <definedName name="Shtaket_MP_Ptdp">[1]Цены!$D$35</definedName>
    <definedName name="Shtaket_MP_PtRF">[1]Цены!$L$35</definedName>
    <definedName name="Shtaket_MP_Pur">[1]Цены!$AD$35</definedName>
    <definedName name="Shtaket_MP_PurLiteMatt">[1]Цены!$AF$35</definedName>
    <definedName name="Shtaket_MP_PurLiteMatt_a">[1]Цены!$AH$35</definedName>
    <definedName name="Shtaket_MP_PurMatt">[1]Цены!$AB$35</definedName>
    <definedName name="Shtaket_MP_Q">[1]Цены!$P$35</definedName>
    <definedName name="Shtaket_MP_Ql">[1]Цены!$R$35</definedName>
    <definedName name="Shtaket_MP_QproMatt">[1]Цены!$N$35</definedName>
    <definedName name="Shtaket_MP_Sat">[1]Цены!$AR$35</definedName>
    <definedName name="Shtaket_MP_SatMatt">[1]Цены!$AL$35</definedName>
    <definedName name="Shtaket_MP_SatMatt_a">[1]Цены!$AN$35</definedName>
    <definedName name="Shtaket_MP_Sf">[1]Цены!$H$35</definedName>
    <definedName name="Shtaket_MP_Sf_a">[1]Цены!$J$35</definedName>
    <definedName name="Shtaket_MP_StBarhat">[1]Цены!$AJ$35</definedName>
    <definedName name="Shtaket_MP_Vel">[1]Цены!$T$35</definedName>
    <definedName name="Shtaket_MP_Vel_a">[1]Цены!$V$35</definedName>
    <definedName name="Shtaket_MPf_Atl">[1]Цены!$X$36</definedName>
    <definedName name="Shtaket_MPf_Atl_a">[1]Цены!$Z$36</definedName>
    <definedName name="Shtaket_MPf_Dr">[1]Цены!$AP$36</definedName>
    <definedName name="Shtaket_MPf_Pe04">[1]Цены!$BD$36</definedName>
    <definedName name="Shtaket_MPf_Pe045">[1]Цены!$BB$36</definedName>
    <definedName name="Shtaket_MPf_Pe04dp">[1]Цены!$AV$36</definedName>
    <definedName name="Shtaket_MPf_PEdp">[1]Цены!$AT$36</definedName>
    <definedName name="Shtaket_MPf_PeMatt04">[1]Цены!$BF$36</definedName>
    <definedName name="Shtaket_MPf_Pt">[1]Цены!$F$36</definedName>
    <definedName name="Shtaket_MPf_Ptdp">[1]Цены!$D$36</definedName>
    <definedName name="Shtaket_MPf_PtRF">[1]Цены!$L$36</definedName>
    <definedName name="Shtaket_MPf_Pur">[1]Цены!$AD$36</definedName>
    <definedName name="Shtaket_MPf_PurLiteMatt">[1]Цены!$AF$36</definedName>
    <definedName name="Shtaket_MPf_PurLiteMatt_a">[1]Цены!$AH$36</definedName>
    <definedName name="Shtaket_MPf_PurMatt">[1]Цены!$AB$36</definedName>
    <definedName name="Shtaket_MPf_Q">[1]Цены!$P$36</definedName>
    <definedName name="Shtaket_MPf_Ql">[1]Цены!$R$36</definedName>
    <definedName name="Shtaket_MPf_QproMatt">[1]Цены!$N$36</definedName>
    <definedName name="Shtaket_MPf_Sat">[1]Цены!$AR$36</definedName>
    <definedName name="Shtaket_MPf_SatMatt">[1]Цены!$AL$36</definedName>
    <definedName name="Shtaket_MPf_SatMatt_a">[1]Цены!$AN$36</definedName>
    <definedName name="Shtaket_MPf_Sf">[1]Цены!$H$36</definedName>
    <definedName name="Shtaket_MPf_Sf_a">[1]Цены!$J$36</definedName>
    <definedName name="Shtaket_MPf_StBarhat">[1]Цены!$AJ$36</definedName>
    <definedName name="Shtaket_MPf_Vel">[1]Цены!$T$36</definedName>
    <definedName name="Shtaket_MPf_Vel_a">[1]Цены!$V$36</definedName>
    <definedName name="Shtaket_Pk_Atl">[1]Цены!$X$41</definedName>
    <definedName name="Shtaket_Pk_Atl_a">[1]Цены!$Z$41</definedName>
    <definedName name="Shtaket_Pk_Dr">[1]Цены!$AP$41</definedName>
    <definedName name="Shtaket_Pk_Pe04">[1]Цены!$BD$41</definedName>
    <definedName name="Shtaket_Pk_Pe045">[1]Цены!$BB$41</definedName>
    <definedName name="Shtaket_Pk_Pe04dp">[1]Цены!$AV$41</definedName>
    <definedName name="Shtaket_Pk_PEdp">[1]Цены!$AT$41</definedName>
    <definedName name="Shtaket_Pk_PeMatt04">[1]Цены!$BF$41</definedName>
    <definedName name="Shtaket_Pk_Pt">[1]Цены!$F$41</definedName>
    <definedName name="Shtaket_Pk_Ptdp">[1]Цены!$D$41</definedName>
    <definedName name="Shtaket_Pk_PtRF">[1]Цены!$L$41</definedName>
    <definedName name="Shtaket_Pk_Pur">[1]Цены!$AD$41</definedName>
    <definedName name="Shtaket_Pk_PurLiteMatt">[1]Цены!$AF$41</definedName>
    <definedName name="Shtaket_Pk_PurLiteMatt_a">[1]Цены!$AH$41</definedName>
    <definedName name="Shtaket_Pk_PurMatt">[1]Цены!$AB$41</definedName>
    <definedName name="Shtaket_Pk_Q">[1]Цены!$P$41</definedName>
    <definedName name="Shtaket_Pk_Ql">[1]Цены!$R$41</definedName>
    <definedName name="Shtaket_Pk_QproMatt">[1]Цены!$N$41</definedName>
    <definedName name="Shtaket_Pk_Sat">[1]Цены!$AR$41</definedName>
    <definedName name="Shtaket_Pk_SatMatt">[1]Цены!$AL$41</definedName>
    <definedName name="Shtaket_Pk_SatMatt_a">[1]Цены!$AN$41</definedName>
    <definedName name="Shtaket_Pk_Sf">[1]Цены!$H$41</definedName>
    <definedName name="Shtaket_Pk_Sf_a">[1]Цены!$J$41</definedName>
    <definedName name="Shtaket_Pk_StBarhat">[1]Цены!$AJ$41</definedName>
    <definedName name="Shtaket_Pk_Vel">[1]Цены!$T$41</definedName>
    <definedName name="Shtaket_Pk_Vel_a">[1]Цены!$V$41</definedName>
    <definedName name="Shtaket_Pkf_Atl">[1]Цены!$X$42</definedName>
    <definedName name="Shtaket_Pkf_Atl_a">[1]Цены!$Z$42</definedName>
    <definedName name="Shtaket_Pkf_Dr">[1]Цены!$AP$42</definedName>
    <definedName name="Shtaket_Pkf_Pe04">[1]Цены!$BD$42</definedName>
    <definedName name="Shtaket_Pkf_Pe045">[1]Цены!$BB$42</definedName>
    <definedName name="Shtaket_Pkf_Pe04dp">[1]Цены!$AV$42</definedName>
    <definedName name="Shtaket_Pkf_PEdp">[1]Цены!$AT$42</definedName>
    <definedName name="Shtaket_Pkf_PeMatt04">[1]Цены!$BF$42</definedName>
    <definedName name="Shtaket_Pkf_Pt">[1]Цены!$F$42</definedName>
    <definedName name="Shtaket_Pkf_Ptdp">[1]Цены!$D$42</definedName>
    <definedName name="Shtaket_Pkf_PtRF">[1]Цены!$L$42</definedName>
    <definedName name="Shtaket_Pkf_Pur">[1]Цены!$AD$42</definedName>
    <definedName name="Shtaket_Pkf_PurLiteMatt">[1]Цены!$AF$42</definedName>
    <definedName name="Shtaket_Pkf_PurLiteMatt_a">[1]Цены!$AH$42</definedName>
    <definedName name="Shtaket_Pkf_PurMatt">[1]Цены!$AB$42</definedName>
    <definedName name="Shtaket_Pkf_Q">[1]Цены!$P$42</definedName>
    <definedName name="Shtaket_Pkf_Ql">[1]Цены!$R$42</definedName>
    <definedName name="Shtaket_Pkf_QproMatt">[1]Цены!$N$42</definedName>
    <definedName name="Shtaket_Pkf_Sat">[1]Цены!$AR$42</definedName>
    <definedName name="Shtaket_Pkf_SatMatt">[1]Цены!$AL$42</definedName>
    <definedName name="Shtaket_Pkf_SatMatt_a">[1]Цены!$AN$42</definedName>
    <definedName name="Shtaket_Pkf_Sf">[1]Цены!$H$42</definedName>
    <definedName name="Shtaket_Pkf_Sf_a">[1]Цены!$J$42</definedName>
    <definedName name="Shtaket_Pkf_StBarhat">[1]Цены!$AJ$42</definedName>
    <definedName name="Shtaket_Pkf_Vel">[1]Цены!$T$42</definedName>
    <definedName name="Shtaket_Pkf_Vel_a">[1]Цены!$V$42</definedName>
    <definedName name="Shtaket_Pr_Pe04">[1]Цены!$BD$45</definedName>
    <definedName name="Shtaket_Pr_Pe045">[1]Цены!$BB$45</definedName>
    <definedName name="Shtaket_Pr_PEdp">[1]Цены!$AT$45</definedName>
    <definedName name="Shtaket_Pr_Ptdp">[1]Цены!$D$45</definedName>
    <definedName name="Shtaket_Pr_Vel">[1]Цены!$T$45</definedName>
    <definedName name="Shtaket_Prf_Pe04">[1]Цены!$BD$46</definedName>
    <definedName name="Shtaket_Prf_Pe045">[1]Цены!$BB$46</definedName>
    <definedName name="Shtaket_Prf_PEdp">[1]Цены!$AT$46</definedName>
    <definedName name="Shtaket_Prf_Ptdp">[1]Цены!$D$46</definedName>
    <definedName name="Shtaket_Prf_Vel">[1]Цены!$T$46</definedName>
    <definedName name="Shtaket_Slim_Atl">[1]Цены!$X$39</definedName>
    <definedName name="Shtaket_Slim_Atl_a">[1]Цены!$Z$39</definedName>
    <definedName name="Shtaket_Slim_Dr">[1]Цены!$AP$39</definedName>
    <definedName name="Shtaket_Slim_Pe04">[1]Цены!$BD$39</definedName>
    <definedName name="Shtaket_Slim_Pe045">[1]Цены!$BB$39</definedName>
    <definedName name="Shtaket_Slim_Pe04dp">[1]Цены!$AV$39</definedName>
    <definedName name="Shtaket_Slim_PEdp">[1]Цены!$AT$39</definedName>
    <definedName name="Shtaket_Slim_PeMatt04">[1]Цены!$BF$39</definedName>
    <definedName name="Shtaket_Slim_Pt">[1]Цены!$F$39</definedName>
    <definedName name="Shtaket_Slim_Ptdp">[1]Цены!$D$39</definedName>
    <definedName name="Shtaket_Slim_PtRF">[1]Цены!$L$39</definedName>
    <definedName name="Shtaket_Slim_Pur">[1]Цены!$AD$39</definedName>
    <definedName name="Shtaket_Slim_PurLiteMatt">[1]Цены!$AF$39</definedName>
    <definedName name="Shtaket_Slim_PurLiteMatt_a">[1]Цены!$AH$39</definedName>
    <definedName name="Shtaket_Slim_PurMatt">[1]Цены!$AB$39</definedName>
    <definedName name="Shtaket_Slim_Q">[1]Цены!$P$39</definedName>
    <definedName name="Shtaket_Slim_Ql">[1]Цены!$R$39</definedName>
    <definedName name="Shtaket_Slim_QproMatt">[1]Цены!$N$39</definedName>
    <definedName name="Shtaket_Slim_Sat">[1]Цены!$AR$39</definedName>
    <definedName name="Shtaket_Slim_SatMatt">[1]Цены!$AL$39</definedName>
    <definedName name="Shtaket_Slim_SatMatt_a">[1]Цены!$AN$39</definedName>
    <definedName name="Shtaket_Slim_Sf">[1]Цены!$H$39</definedName>
    <definedName name="Shtaket_Slim_Sf_a">[1]Цены!$J$39</definedName>
    <definedName name="Shtaket_Slim_StBarhat">[1]Цены!$AJ$39</definedName>
    <definedName name="Shtaket_Slim_Vel">[1]Цены!$T$39</definedName>
    <definedName name="Shtaket_Slim_Vel_a">[1]Цены!$V$39</definedName>
    <definedName name="Shtaket_Slimf_Atl">[1]Цены!$X$40</definedName>
    <definedName name="Shtaket_Slimf_Atl_a">[1]Цены!$Z$40</definedName>
    <definedName name="Shtaket_Slimf_Dr">[1]Цены!$AP$40</definedName>
    <definedName name="Shtaket_Slimf_Pe04">[1]Цены!$BD$40</definedName>
    <definedName name="Shtaket_Slimf_Pe045">[1]Цены!$BB$40</definedName>
    <definedName name="Shtaket_Slimf_Pe04dp">[1]Цены!$AV$40</definedName>
    <definedName name="Shtaket_Slimf_PEdp">[1]Цены!$AT$40</definedName>
    <definedName name="Shtaket_Slimf_PeMatt04">[1]Цены!$BF$40</definedName>
    <definedName name="Shtaket_Slimf_Pt">[1]Цены!$F$40</definedName>
    <definedName name="Shtaket_Slimf_Ptdp">[1]Цены!$D$40</definedName>
    <definedName name="Shtaket_Slimf_PtRF">[1]Цены!$L$40</definedName>
    <definedName name="Shtaket_Slimf_Pur">[1]Цены!$AD$40</definedName>
    <definedName name="Shtaket_Slimf_PurLiteMatt">[1]Цены!$AF$40</definedName>
    <definedName name="Shtaket_Slimf_PurLiteMatt_a">[1]Цены!$AH$40</definedName>
    <definedName name="Shtaket_Slimf_PurMatt">[1]Цены!$AB$40</definedName>
    <definedName name="Shtaket_Slimf_Q">[1]Цены!$P$40</definedName>
    <definedName name="Shtaket_Slimf_Ql">[1]Цены!$R$40</definedName>
    <definedName name="Shtaket_Slimf_QproMatt">[1]Цены!$N$40</definedName>
    <definedName name="Shtaket_Slimf_Sat">[1]Цены!$AR$40</definedName>
    <definedName name="Shtaket_Slimf_SatMatt">[1]Цены!$AL$40</definedName>
    <definedName name="Shtaket_Slimf_SatMatt_a">[1]Цены!$AN$40</definedName>
    <definedName name="Shtaket_Slimf_Sf">[1]Цены!$H$40</definedName>
    <definedName name="Shtaket_Slimf_Sf_a">[1]Цены!$J$40</definedName>
    <definedName name="Shtaket_Slimf_StBarhat">[1]Цены!$AJ$40</definedName>
    <definedName name="Shtaket_Slimf_Vel">[1]Цены!$T$40</definedName>
    <definedName name="Shtaket_Slimf_Vel_a">[1]Цены!$V$40</definedName>
    <definedName name="Shtaket_Tw_Atl">[1]Цены!$X$37</definedName>
    <definedName name="Shtaket_Tw_Atl_a">[1]Цены!$Z$37</definedName>
    <definedName name="Shtaket_Tw_Dr">[1]Цены!$AP$37</definedName>
    <definedName name="Shtaket_Tw_Pe04">[1]Цены!$BD$37</definedName>
    <definedName name="Shtaket_Tw_Pe045">[1]Цены!$BB$37</definedName>
    <definedName name="Shtaket_Tw_Pe04dp">[1]Цены!$AV$37</definedName>
    <definedName name="Shtaket_Tw_PEdp">[1]Цены!$AT$37</definedName>
    <definedName name="Shtaket_Tw_PeMatt04">[1]Цены!$BF$37</definedName>
    <definedName name="Shtaket_Tw_Pt">[1]Цены!$F$37</definedName>
    <definedName name="Shtaket_Tw_Ptdp">[1]Цены!$D$37</definedName>
    <definedName name="Shtaket_Tw_PtRF">[1]Цены!$L$37</definedName>
    <definedName name="Shtaket_Tw_Pur">[1]Цены!$AD$37</definedName>
    <definedName name="Shtaket_Tw_PurLiteMatt">[1]Цены!$AF$37</definedName>
    <definedName name="Shtaket_Tw_PurLiteMatt_a">[1]Цены!$AH$37</definedName>
    <definedName name="Shtaket_Tw_PurMatt">[1]Цены!$AB$37</definedName>
    <definedName name="Shtaket_Tw_Q">[1]Цены!$P$37</definedName>
    <definedName name="Shtaket_Tw_Ql">[1]Цены!$R$37</definedName>
    <definedName name="Shtaket_Tw_QproMatt">[1]Цены!$N$37</definedName>
    <definedName name="Shtaket_Tw_Sat">[1]Цены!$AR$37</definedName>
    <definedName name="Shtaket_Tw_SatMatt">[1]Цены!$AL$37</definedName>
    <definedName name="Shtaket_Tw_SatMatt_a">[1]Цены!$AN$37</definedName>
    <definedName name="Shtaket_Tw_Sf">[1]Цены!$H$37</definedName>
    <definedName name="Shtaket_Tw_Sf_a">[1]Цены!$J$37</definedName>
    <definedName name="Shtaket_Tw_StBarhat">[1]Цены!$AJ$37</definedName>
    <definedName name="Shtaket_Tw_Vel">[1]Цены!$T$37</definedName>
    <definedName name="Shtaket_Tw_Vel_a">[1]Цены!$V$37</definedName>
    <definedName name="Shtaket_Twf_Atl">[1]Цены!$X$38</definedName>
    <definedName name="Shtaket_Twf_Atl_a">[1]Цены!$Z$38</definedName>
    <definedName name="Shtaket_Twf_Dr">[1]Цены!$AP$38</definedName>
    <definedName name="Shtaket_Twf_Pe04">[1]Цены!$BD$38</definedName>
    <definedName name="Shtaket_Twf_Pe045">[1]Цены!$BB$38</definedName>
    <definedName name="Shtaket_Twf_Pe04dp">[1]Цены!$AV$38</definedName>
    <definedName name="Shtaket_Twf_PEdp">[1]Цены!$AT$38</definedName>
    <definedName name="Shtaket_Twf_PeMatt04">[1]Цены!$BF$38</definedName>
    <definedName name="Shtaket_Twf_Pt">[1]Цены!$F$38</definedName>
    <definedName name="Shtaket_Twf_Ptdp">[1]Цены!$D$38</definedName>
    <definedName name="Shtaket_Twf_PtRF">[1]Цены!$L$38</definedName>
    <definedName name="Shtaket_Twf_Pur">[1]Цены!$AD$38</definedName>
    <definedName name="Shtaket_Twf_PurLiteMatt">[1]Цены!$AF$38</definedName>
    <definedName name="Shtaket_Twf_PurLiteMatt_a">[1]Цены!$AH$38</definedName>
    <definedName name="Shtaket_Twf_PurMatt">[1]Цены!$AB$38</definedName>
    <definedName name="Shtaket_Twf_Q">[1]Цены!$P$38</definedName>
    <definedName name="Shtaket_Twf_Ql">[1]Цены!$R$38</definedName>
    <definedName name="Shtaket_Twf_QproMatt">[1]Цены!$N$38</definedName>
    <definedName name="Shtaket_Twf_Sat">[1]Цены!$AR$38</definedName>
    <definedName name="Shtaket_Twf_SatMatt">[1]Цены!$AL$38</definedName>
    <definedName name="Shtaket_Twf_SatMatt_a">[1]Цены!$AN$38</definedName>
    <definedName name="Shtaket_Twf_Sf">[1]Цены!$H$38</definedName>
    <definedName name="Shtaket_Twf_Sf_a">[1]Цены!$J$38</definedName>
    <definedName name="Shtaket_Twf_StBarhat">[1]Цены!$AJ$38</definedName>
    <definedName name="Shtaket_Twf_Vel">[1]Цены!$T$38</definedName>
    <definedName name="Shtaket_Twf_Vel_a">[1]Цены!$V$38</definedName>
    <definedName name="ShtripsFalz_Atl">[1]Цены!$X$26</definedName>
    <definedName name="ShtripsFalz_Atl_a">[1]Цены!$Z$26</definedName>
    <definedName name="ShtripsFalz_Dr">[1]Цены!$AP$26</definedName>
    <definedName name="ShtripsFalz_Pe04">[1]Цены!$BD$26</definedName>
    <definedName name="ShtripsFalz_Pe045">[1]Цены!$BB$26</definedName>
    <definedName name="ShtripsFalz_Pe04dp">[1]Цены!$AV$26</definedName>
    <definedName name="ShtripsFalz_Pe07">[1]Цены!$AZ$26</definedName>
    <definedName name="ShtripsFalz_Pe08">[1]Цены!$AX$26</definedName>
    <definedName name="ShtripsFalz_PEdp">[1]Цены!$AT$26</definedName>
    <definedName name="ShtripsFalz_PeMatt04">[1]Цены!$BF$26</definedName>
    <definedName name="ShtripsFalz_Pt">[1]Цены!$F$26</definedName>
    <definedName name="ShtripsFalz_Ptdp">[1]Цены!$D$26</definedName>
    <definedName name="ShtripsFalz_PtRF">[1]Цены!$L$26</definedName>
    <definedName name="ShtripsFalz_Pur">[1]Цены!$AD$26</definedName>
    <definedName name="ShtripsFalz_PurLiteMatt">[1]Цены!$AF$26</definedName>
    <definedName name="ShtripsFalz_PurLiteMatt_a">[1]Цены!$AH$26</definedName>
    <definedName name="ShtripsFalz_PurMatt">[1]Цены!$AB$26</definedName>
    <definedName name="ShtripsFalz_Q">[1]Цены!$P$26</definedName>
    <definedName name="ShtripsFalz_Ql">[1]Цены!$R$26</definedName>
    <definedName name="ShtripsFalz_QproMatt">[1]Цены!$N$26</definedName>
    <definedName name="ShtripsFalz_Sat">[1]Цены!$AR$26</definedName>
    <definedName name="ShtripsFalz_SatMatt">[1]Цены!$AL$26</definedName>
    <definedName name="ShtripsFalz_SatMatt_a">[1]Цены!$AN$26</definedName>
    <definedName name="ShtripsFalz_Sf">[1]Цены!$H$26</definedName>
    <definedName name="ShtripsFalz_Sf_a">[1]Цены!$J$26</definedName>
    <definedName name="ShtripsFalz_StBarhat">[1]Цены!$AJ$26</definedName>
    <definedName name="ShtripsFalz_Vel">[1]Цены!$T$26</definedName>
    <definedName name="ShtripsFalz_Vel_a">[1]Цены!$V$26</definedName>
    <definedName name="ShtripsFalz_Zn035">[1]Цены!$BP$26</definedName>
    <definedName name="ShtripsFalz_Zn04">[1]Цены!$BR$26</definedName>
    <definedName name="ShtripsFalz_Zn045">[1]Цены!$BT$26</definedName>
    <definedName name="ShtripsFalz_Zn05">[1]Цены!$BV$26</definedName>
    <definedName name="ShtripsFalz_Zn055">[1]Цены!$BX$26</definedName>
    <definedName name="ShtripsFalz_Zn07">[1]Цены!$BZ$26</definedName>
    <definedName name="ShtripsFalz_Zn08">[1]Цены!$CB$26</definedName>
    <definedName name="ShtripsFalz_Zn09">[1]Цены!$CD$26</definedName>
    <definedName name="Sofit_Atl">[1]Цены!$X$11</definedName>
    <definedName name="Sofit_Atl_a">[1]Цены!$Z$11</definedName>
    <definedName name="Sofit_Dr">[1]Цены!$AP$11</definedName>
    <definedName name="Sofit_Pe045">[1]Цены!$BB$11</definedName>
    <definedName name="Sofit_Pt">[1]Цены!$F$11</definedName>
    <definedName name="Sofit_PtRF">[1]Цены!$L$11</definedName>
    <definedName name="Sofit_Pur">[1]Цены!$AD$11</definedName>
    <definedName name="Sofit_PurLiteMatt">[1]Цены!$AF$11</definedName>
    <definedName name="Sofit_PurLiteMatt_a">[1]Цены!$AH$11</definedName>
    <definedName name="Sofit_PurMatt">[1]Цены!$AB$11</definedName>
    <definedName name="Sofit_Q">[1]Цены!$P$11</definedName>
    <definedName name="Sofit_Ql">[1]Цены!$R$11</definedName>
    <definedName name="Sofit_QproMatt">[1]Цены!$N$11</definedName>
    <definedName name="Sofit_Sat">[1]Цены!$AR$11</definedName>
    <definedName name="Sofit_SatMatt">[1]Цены!$AL$11</definedName>
    <definedName name="Sofit_SatMatt_a">[1]Цены!$AN$11</definedName>
    <definedName name="Sofit_Sf">[1]Цены!$H$11</definedName>
    <definedName name="Sofit_Sf_a">[1]Цены!$J$11</definedName>
    <definedName name="Sofit_StBarhat">[1]Цены!$AJ$11</definedName>
    <definedName name="Sofit_Vel">[1]Цены!$T$11</definedName>
    <definedName name="Sofit_Vel_a">[1]Цены!$V$11</definedName>
    <definedName name="Z_A22E8694_B07B_4E99_AA25_83A76CC13B05_.wvu.PrintArea" localSheetId="0" hidden="1">'Распашные ворота и калитки'!$A$2:$P$39</definedName>
    <definedName name="Z_A22E8694_B07B_4E99_AA25_83A76CC13B05_.wvu.PrintArea" localSheetId="1" hidden="1">'Эл-ты ограждений Locinox'!$A$2:$Y$37</definedName>
    <definedName name="Z_F69A7076_9F1C_4D95_80EA_B4A9F6043254_.wvu.PrintArea" localSheetId="0" hidden="1">'Распашные ворота и калитки'!$A$2:$P$39</definedName>
    <definedName name="Z_F69A7076_9F1C_4D95_80EA_B4A9F6043254_.wvu.PrintArea" localSheetId="1" hidden="1">'Эл-ты ограждений Locinox'!$A$2:$Y$37</definedName>
    <definedName name="_xlnm.Print_Area" localSheetId="0">'Распашные ворота и калитки'!$A$2:$R$39</definedName>
    <definedName name="_xlnm.Print_Area" localSheetId="1">'Эл-ты ограждений Locinox'!$A$2:$Y$41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3" l="1"/>
  <c r="L36" i="3"/>
  <c r="Y34" i="3"/>
  <c r="Y32" i="3"/>
  <c r="L32" i="3"/>
  <c r="Y28" i="3"/>
  <c r="L27" i="3"/>
  <c r="Y26" i="3"/>
  <c r="L26" i="3"/>
  <c r="Y25" i="3"/>
  <c r="Y24" i="3"/>
  <c r="Y22" i="3"/>
  <c r="L22" i="3"/>
  <c r="Y20" i="3"/>
  <c r="L20" i="3"/>
  <c r="Y18" i="3"/>
  <c r="Y16" i="3"/>
  <c r="L16" i="3"/>
  <c r="L15" i="3"/>
  <c r="Y14" i="3"/>
  <c r="Y13" i="3"/>
  <c r="Y12" i="3"/>
  <c r="Y11" i="3"/>
  <c r="L11" i="3"/>
  <c r="Y10" i="3"/>
  <c r="L10" i="3"/>
  <c r="Y8" i="3"/>
  <c r="Y6" i="3"/>
  <c r="L6" i="3"/>
  <c r="F36" i="2"/>
  <c r="F34" i="2"/>
  <c r="F32" i="2"/>
  <c r="F30" i="2"/>
  <c r="F27" i="2"/>
  <c r="F24" i="2"/>
  <c r="Q22" i="2"/>
  <c r="Q21" i="2"/>
  <c r="F21" i="2"/>
  <c r="R17" i="2"/>
  <c r="Q17" i="2"/>
  <c r="P17" i="2"/>
  <c r="O17" i="2"/>
  <c r="P16" i="2"/>
  <c r="O16" i="2"/>
  <c r="F16" i="2"/>
  <c r="P14" i="2"/>
  <c r="O14" i="2"/>
  <c r="H14" i="2"/>
  <c r="G14" i="2"/>
  <c r="F14" i="2"/>
  <c r="F10" i="2"/>
  <c r="O9" i="2"/>
  <c r="F9" i="2"/>
  <c r="O8" i="2"/>
  <c r="F8" i="2"/>
  <c r="O7" i="2"/>
  <c r="F7" i="2"/>
  <c r="O6" i="2"/>
  <c r="F6" i="2"/>
</calcChain>
</file>

<file path=xl/sharedStrings.xml><?xml version="1.0" encoding="utf-8"?>
<sst xmlns="http://schemas.openxmlformats.org/spreadsheetml/2006/main" count="309" uniqueCount="186">
  <si>
    <t>цены действительны с</t>
  </si>
  <si>
    <t>Изображение</t>
  </si>
  <si>
    <t>Наименование</t>
  </si>
  <si>
    <t>Заполнение</t>
  </si>
  <si>
    <t>Высота, м</t>
  </si>
  <si>
    <t>Цвет/покрытие</t>
  </si>
  <si>
    <t>Ширина, м</t>
  </si>
  <si>
    <t>1 Lock</t>
  </si>
  <si>
    <t>Калитка Profi/Bastion</t>
  </si>
  <si>
    <t>Панель Profi</t>
  </si>
  <si>
    <t>зеленый RAL 6005</t>
  </si>
  <si>
    <t>Калитка Medium</t>
  </si>
  <si>
    <t>Карта
Medium 
(без ребер жесткости)</t>
  </si>
  <si>
    <t>зеленый RAL 6005 коричневый RAL 8017</t>
  </si>
  <si>
    <t>зеленый RAL 6005
серый RAL 7040</t>
  </si>
  <si>
    <t>Панель Bastion</t>
  </si>
  <si>
    <t xml:space="preserve">зеленый RAL 6005 </t>
  </si>
  <si>
    <t>3,5 Lock</t>
  </si>
  <si>
    <t>4 NEW Lock</t>
  </si>
  <si>
    <t xml:space="preserve">5 NEW Lock </t>
  </si>
  <si>
    <t>6 NEW Lock</t>
  </si>
  <si>
    <t>Ворота Profi</t>
  </si>
  <si>
    <t>Ворота Medium</t>
  </si>
  <si>
    <t>Карта
Medium
(без ребер жесткости)</t>
  </si>
  <si>
    <t>-</t>
  </si>
  <si>
    <t>серый RAL 7040</t>
  </si>
  <si>
    <t>коричневый RAL 8017</t>
  </si>
  <si>
    <t>Состав комплекта</t>
  </si>
  <si>
    <t>Цена, руб</t>
  </si>
  <si>
    <t>Габаритные размеры, м</t>
  </si>
  <si>
    <t>Профиль рамки</t>
  </si>
  <si>
    <t>Засов для калиток и ворот Profi*</t>
  </si>
  <si>
    <t>Засов в сборе: 
• основной кронштейн на прямоугольный / квадратный профиль–1 шт
• ответная скоба на прямоугольный / квадратный профиль–1 шт
• ось – ригель 20 мм–1 шт
• ручка – 1 шт
Саморезы 5,5 х 19 для крепления кронштейна и скобы – 8 шт</t>
  </si>
  <si>
    <t>зеленый RAL 6005
черный RAL 9005</t>
  </si>
  <si>
    <r>
      <t xml:space="preserve">Калитка Эконом Lock </t>
    </r>
    <r>
      <rPr>
        <b/>
        <sz val="10"/>
        <color indexed="10"/>
        <rFont val="Arial Cyr"/>
        <charset val="204"/>
      </rPr>
      <t>New</t>
    </r>
  </si>
  <si>
    <t>2,00*1,00</t>
  </si>
  <si>
    <t>серый RAL 7040
коричневый RAL 8017</t>
  </si>
  <si>
    <t>60х40</t>
  </si>
  <si>
    <r>
      <t xml:space="preserve">Ворота Эконом Lock </t>
    </r>
    <r>
      <rPr>
        <b/>
        <sz val="10"/>
        <color indexed="10"/>
        <rFont val="Arial Cyr"/>
        <charset val="204"/>
      </rPr>
      <t>New</t>
    </r>
  </si>
  <si>
    <t>2,00*3,5</t>
  </si>
  <si>
    <t>* - Засов подходит для калиток и ворот серий Profi и Эконом.</t>
  </si>
  <si>
    <t xml:space="preserve">Проушины для навесного замка </t>
  </si>
  <si>
    <t>Проушины – 2 шт
Саморезы 5,5 х 19 – 8 шт</t>
  </si>
  <si>
    <r>
      <t xml:space="preserve">Ригель для ворот
Medium </t>
    </r>
    <r>
      <rPr>
        <b/>
        <sz val="10"/>
        <color indexed="10"/>
        <rFont val="Arial Cyr"/>
        <charset val="204"/>
      </rPr>
      <t>NEW</t>
    </r>
    <r>
      <rPr>
        <b/>
        <sz val="10"/>
        <rFont val="Arial Cyr"/>
        <charset val="204"/>
      </rPr>
      <t xml:space="preserve"> (60x40), Эконом</t>
    </r>
  </si>
  <si>
    <r>
      <t xml:space="preserve">Ригель в сборе - 1 шт
Саморезы 5,5х19 - 6 шт
</t>
    </r>
    <r>
      <rPr>
        <b/>
        <sz val="10"/>
        <rFont val="Arial Cyr"/>
        <charset val="204"/>
      </rPr>
      <t>(не подходит для ворот из круглой трубы 51 мм)</t>
    </r>
  </si>
  <si>
    <t>зеленый RAL 6005
серый RAL 7040
черный RAL 9005</t>
  </si>
  <si>
    <t xml:space="preserve">Комплект ворот и калитки Medium </t>
  </si>
  <si>
    <r>
      <t>Ворота:</t>
    </r>
    <r>
      <rPr>
        <sz val="10"/>
        <rFont val="Arial Cyr"/>
        <charset val="204"/>
      </rPr>
      <t xml:space="preserve"> 2 створки, 2 опорных столба, петли для 3,5-4,0 м - Locinox GAM12 ( угол откр. 130 град) петли для 4,5-6,0 м - Locinox GBMU4D12 (угол откр. 180 град), замок Locinox LTKZ, ригель, ответная планка
</t>
    </r>
    <r>
      <rPr>
        <b/>
        <sz val="10"/>
        <rFont val="Arial Cyr"/>
        <charset val="204"/>
      </rPr>
      <t>Калитка:</t>
    </r>
    <r>
      <rPr>
        <sz val="10"/>
        <rFont val="Arial Cyr"/>
        <charset val="204"/>
      </rPr>
      <t xml:space="preserve"> 1 створка, 2 опорных столба, петли Locinox GAM12, угол открывания 130 град, замок Locinox LTKZ, ответная планка</t>
    </r>
  </si>
  <si>
    <t>Калитка Эстет</t>
  </si>
  <si>
    <t>вишневый RAL 3005
зеленый RAL 6005
серый RAL 7024
коричневый RAL 8017
коричневый RR 32</t>
  </si>
  <si>
    <t>Комплект ворот и калитки  Эконом NoLock</t>
  </si>
  <si>
    <r>
      <t xml:space="preserve">Комплект ворот включает: </t>
    </r>
    <r>
      <rPr>
        <sz val="10"/>
        <rFont val="Arial Cyr"/>
        <charset val="204"/>
      </rPr>
      <t xml:space="preserve">2 створки, 2 опорных столба, петли Locinox GAM12 угол открывания 130град, притворная планка для навесного замка, 1 ригель
</t>
    </r>
    <r>
      <rPr>
        <b/>
        <sz val="10"/>
        <rFont val="Arial Cyr"/>
        <charset val="204"/>
      </rPr>
      <t xml:space="preserve">Комплект калитки включает: 1 </t>
    </r>
    <r>
      <rPr>
        <sz val="10"/>
        <rFont val="Arial Cyr"/>
        <charset val="204"/>
      </rPr>
      <t>створка, 2 опорных столба, петли Locinox GAM12 угол открывания 130град, притворная планка</t>
    </r>
  </si>
  <si>
    <t xml:space="preserve">Калитка Эстет Плюс  </t>
  </si>
  <si>
    <t xml:space="preserve"> 2,00*1,00</t>
  </si>
  <si>
    <t xml:space="preserve">Ворота Эстет </t>
  </si>
  <si>
    <t>2,00*3,6</t>
  </si>
  <si>
    <t>Комплект ворот и калитки  Эконом Lock</t>
  </si>
  <si>
    <r>
      <rPr>
        <b/>
        <sz val="10"/>
        <rFont val="Arial Cyr"/>
        <charset val="204"/>
      </rPr>
      <t>Комплект ворот включает:</t>
    </r>
    <r>
      <rPr>
        <sz val="10"/>
        <rFont val="Arial Cyr"/>
        <charset val="204"/>
      </rPr>
      <t xml:space="preserve"> 2 створки, 2 опорных столба, петли Locinox GAM12, угол открывания 130°, замок FORTYLOCK, планка ответная, 1 ригель
</t>
    </r>
    <r>
      <rPr>
        <b/>
        <sz val="10"/>
        <rFont val="Arial Cyr"/>
        <charset val="204"/>
      </rPr>
      <t>Комплект калитки включает:</t>
    </r>
    <r>
      <rPr>
        <sz val="10"/>
        <rFont val="Arial Cyr"/>
        <charset val="204"/>
      </rPr>
      <t xml:space="preserve"> 1 створка, 2 опорных столба, петли Locinox GAM12, угол открывания 130°, замок FORTYLOCK, планка ответная</t>
    </r>
  </si>
  <si>
    <t xml:space="preserve">Ворота Эстет Плюс </t>
  </si>
  <si>
    <r>
      <t xml:space="preserve">Комплект ворот включает:
</t>
    </r>
    <r>
      <rPr>
        <sz val="10"/>
        <rFont val="Arial Cyr"/>
        <charset val="204"/>
      </rPr>
      <t xml:space="preserve">2 створки ворот, 2 опорных столба, регулируемые петли угол открывания 180 град, замок Locinox, ответная планка, 2 ригеля Locinox для фиксации створок в землю 
</t>
    </r>
    <r>
      <rPr>
        <b/>
        <sz val="10"/>
        <rFont val="Arial Cyr"/>
        <charset val="204"/>
      </rPr>
      <t xml:space="preserve">Комплект калитки включает:
</t>
    </r>
    <r>
      <rPr>
        <sz val="10"/>
        <rFont val="Arial Cyr"/>
        <charset val="204"/>
      </rPr>
      <t>створка, 2 столба, регулируемые петли угол открывания 180 град, ответная планка, замок Locinox</t>
    </r>
  </si>
  <si>
    <t>Цены указаны на  стандартные цвета. Возможно исполнение в других цветах стоимость по согласованию.</t>
  </si>
  <si>
    <t>Cтандартные цвета Profi, Bastion, Medium по RAL: 1021, 3005, 5005, 6005, 7016, 7040, 8017
Cтандартные цвета Эстет, Эстет Плюс, Эконом по RAL: 3005, 6005, 7024, 8017, RR32</t>
  </si>
  <si>
    <t>* - подходит для любых ворот с прямоугольным профилем</t>
  </si>
  <si>
    <t xml:space="preserve">
</t>
  </si>
  <si>
    <t>Ваша Скидка</t>
  </si>
  <si>
    <t>Обнинск, Нижний Новгород, Киров, Екатеринбург</t>
  </si>
  <si>
    <t xml:space="preserve">                                                                    5.9. Элементы ограждений Locinox</t>
  </si>
  <si>
    <t xml:space="preserve">цены действительны с </t>
  </si>
  <si>
    <t>Изображение продукции</t>
  </si>
  <si>
    <t>Модель</t>
  </si>
  <si>
    <t>Размеры</t>
  </si>
  <si>
    <t>Комплект</t>
  </si>
  <si>
    <t>Цена, руб.</t>
  </si>
  <si>
    <t>мин</t>
  </si>
  <si>
    <t>макс</t>
  </si>
  <si>
    <t>Комплект: Промышленный замок в металлическом корпусе*</t>
  </si>
  <si>
    <t>Замок LAKQ6060 (4040) U2**</t>
  </si>
  <si>
    <t>60мм</t>
  </si>
  <si>
    <t>80мм</t>
  </si>
  <si>
    <t>Цвет</t>
  </si>
  <si>
    <t>6005, 9005, Алюминий</t>
  </si>
  <si>
    <t>Ответная планка из полиамида</t>
  </si>
  <si>
    <t>SMKL QF</t>
  </si>
  <si>
    <t>40мм</t>
  </si>
  <si>
    <t>&gt;</t>
  </si>
  <si>
    <t>6005, 9005, 9010</t>
  </si>
  <si>
    <t>Ручка</t>
  </si>
  <si>
    <t>3006М</t>
  </si>
  <si>
    <t>Цилиндр</t>
  </si>
  <si>
    <t>3012VSZ</t>
  </si>
  <si>
    <t>Элемент быстрого монтажа</t>
  </si>
  <si>
    <t>QUICK-FIX</t>
  </si>
  <si>
    <t>1 штука</t>
  </si>
  <si>
    <t>Ключи</t>
  </si>
  <si>
    <t>3 штуки</t>
  </si>
  <si>
    <t>Ответная планка SAKL QF</t>
  </si>
  <si>
    <t>Упорная часть</t>
  </si>
  <si>
    <t>Алюминий с резиновыми полосами</t>
  </si>
  <si>
    <t>Петля для промышленных ворот</t>
  </si>
  <si>
    <t>GBMU4DSHIELD12</t>
  </si>
  <si>
    <t>Сталь</t>
  </si>
  <si>
    <t>Петля с регулировкой в четырех направлениях</t>
  </si>
  <si>
    <t>Комплект: Электро механический замок в металлическом корпусе*</t>
  </si>
  <si>
    <t>LEKQ6060 U4</t>
  </si>
  <si>
    <t>GBMU4DSHIELD16</t>
  </si>
  <si>
    <t>3006R</t>
  </si>
  <si>
    <t>GBMU4D16Z</t>
  </si>
  <si>
    <t>Цинк</t>
  </si>
  <si>
    <t>GBMU4D20Z</t>
  </si>
  <si>
    <t>G90Z-M20</t>
  </si>
  <si>
    <t>Петля с регулировкой в одном направлении</t>
  </si>
  <si>
    <t>Комплект : Замок в полиамидном корпусе*</t>
  </si>
  <si>
    <t>LAKZ6060 (4040) P1**</t>
  </si>
  <si>
    <t>Петля универсальная</t>
  </si>
  <si>
    <r>
      <t xml:space="preserve"> GAM12 130 мм </t>
    </r>
    <r>
      <rPr>
        <sz val="10"/>
        <rFont val="Arial Cyr"/>
        <charset val="204"/>
      </rPr>
      <t>(для калиток Эконом)</t>
    </r>
  </si>
  <si>
    <t>50 штук</t>
  </si>
  <si>
    <t>Петля универсального открывания</t>
  </si>
  <si>
    <t>3006P</t>
  </si>
  <si>
    <t>3012VCA</t>
  </si>
  <si>
    <r>
      <t xml:space="preserve"> GAM12 150 мм </t>
    </r>
    <r>
      <rPr>
        <sz val="10"/>
        <rFont val="Arial Cyr"/>
        <charset val="204"/>
      </rPr>
      <t>(для ворот Эконом)</t>
    </r>
  </si>
  <si>
    <t>Ригель створки ворот</t>
  </si>
  <si>
    <t>VSF QF</t>
  </si>
  <si>
    <t>мин 40</t>
  </si>
  <si>
    <t>+140</t>
  </si>
  <si>
    <t>+100</t>
  </si>
  <si>
    <t>Основная часть - алюминий, Запорная часть - цинк</t>
  </si>
  <si>
    <t>Комплект: Врезной замок HYBRID*</t>
  </si>
  <si>
    <t>HYBRID 6060</t>
  </si>
  <si>
    <t>отсутствует</t>
  </si>
  <si>
    <t>Фиксатор ригелей ворот</t>
  </si>
  <si>
    <t>OGS</t>
  </si>
  <si>
    <t>40-50-60</t>
  </si>
  <si>
    <t xml:space="preserve">ригелей VSF VSA </t>
  </si>
  <si>
    <t xml:space="preserve">Полиэтилен армированный стекловолокном                     </t>
  </si>
  <si>
    <t>Ручки</t>
  </si>
  <si>
    <t>3006M,   алюминий</t>
  </si>
  <si>
    <t>Цилиндр и ключи</t>
  </si>
  <si>
    <t>3012G33Z, 3 штуки</t>
  </si>
  <si>
    <t>Фиксатор створки ворот</t>
  </si>
  <si>
    <t>UGC</t>
  </si>
  <si>
    <t>Алюмин</t>
  </si>
  <si>
    <t>+40</t>
  </si>
  <si>
    <t>Положение крюка под нижним профилем ворот</t>
  </si>
  <si>
    <t>Защитная накладка для замка</t>
  </si>
  <si>
    <t>3020-HYB, цвет - черный</t>
  </si>
  <si>
    <t>Доводчик гидравл. для любого расп. петель</t>
  </si>
  <si>
    <t>LION</t>
  </si>
  <si>
    <t>для створок 
весом до 75 кг или шириной до 1,1 м</t>
  </si>
  <si>
    <t>Регулируемые скорость и сила закрытия 
Цвет: RAL9005, ZILV</t>
  </si>
  <si>
    <t>ответная планка SHKM</t>
  </si>
  <si>
    <t>Цвет алюминий</t>
  </si>
  <si>
    <t>Доводчик гидравл. поливалентный</t>
  </si>
  <si>
    <t>SAMSON-2</t>
  </si>
  <si>
    <t>для створок 
весом до 150 кг и шириной до 2,0 м</t>
  </si>
  <si>
    <t xml:space="preserve">Регулируемые скорость и сила закрытия </t>
  </si>
  <si>
    <t>Комплект: Врезной замок FORTYLOCK*</t>
  </si>
  <si>
    <t xml:space="preserve">FORTYLOCKSET40ALUSTD </t>
  </si>
  <si>
    <t>40 мм</t>
  </si>
  <si>
    <t>Доводчик гидравлический и петля (два-в-одном), 180°</t>
  </si>
  <si>
    <t>MAMMOTH</t>
  </si>
  <si>
    <t>для створок 
весом до 150 кг и шириной до 1,5 м</t>
  </si>
  <si>
    <t>Регулируемые скорость и сила закрытия</t>
  </si>
  <si>
    <t>3012-54-STD-VSZ, 3 штуки</t>
  </si>
  <si>
    <t>пластик</t>
  </si>
  <si>
    <t>Ответная планка SFKI</t>
  </si>
  <si>
    <t>Комплект: Замок для откатных ворот*</t>
  </si>
  <si>
    <t>LSKZ6060 U2</t>
  </si>
  <si>
    <t>Доводчик регулируемый (без рельсы)</t>
  </si>
  <si>
    <t>VERTICLOSE</t>
  </si>
  <si>
    <t>Регулируемые скорость и сила закрытия. Отбойник прилагается в комплекте</t>
  </si>
  <si>
    <t>3006S</t>
  </si>
  <si>
    <t>Фиксатор створки ворот антивандальный</t>
  </si>
  <si>
    <t>HOOK-IN</t>
  </si>
  <si>
    <t>нерж</t>
  </si>
  <si>
    <t>Предотвращает взлом ворот с помощью лома</t>
  </si>
  <si>
    <t>Ответная планка SSKZ QF</t>
  </si>
  <si>
    <t>Нержавеющая сталь</t>
  </si>
  <si>
    <t>Ответная планка O-SET</t>
  </si>
  <si>
    <t>Алюминий</t>
  </si>
  <si>
    <t xml:space="preserve">*Стоимость комплекта складывается из замка (ручки, цилиндр, ключи – отдельно не продаются) и ответной планки
</t>
  </si>
  <si>
    <t>**6060 (4040) – поддерживается на складе для 60 и 40 профиля</t>
  </si>
  <si>
    <t>Дополнительно можно заказать любую продукцию из каталога Locinox, сроки поставки и цену узнавайте в отделах продаж</t>
  </si>
  <si>
    <t xml:space="preserve">Все цены указаны с НДС на складе завода Grand Line </t>
  </si>
  <si>
    <t>Все регионы</t>
  </si>
  <si>
    <t xml:space="preserve">                                                                             Распашные ворота и калитки Grand Line®</t>
  </si>
  <si>
    <t>Комплект ворот и калитки Profi, Эстет и Эстет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</si>
</sst>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Arial Cyr"/>
      <charset val="204"/>
    </font>
    <font>
      <b/>
      <sz val="14"/>
      <color indexed="10"/>
      <name val="Arial Cyr"/>
      <charset val="204"/>
    </font>
    <font>
      <b/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22"/>
      <name val="Calibri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15">
    <xf numFmtId="0" fontId="0" fillId="0" borderId="0" xfId="0"/>
    <xf numFmtId="0" fontId="2" fillId="0" borderId="0" xfId="1" applyAlignment="1">
      <alignment horizontal="left"/>
    </xf>
    <xf numFmtId="0" fontId="3" fillId="0" borderId="0" xfId="2" applyFont="1"/>
    <xf numFmtId="0" fontId="1" fillId="0" borderId="0" xfId="2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0" fontId="1" fillId="0" borderId="1" xfId="2" applyBorder="1" applyAlignment="1">
      <alignment vertical="top"/>
    </xf>
    <xf numFmtId="0" fontId="3" fillId="0" borderId="1" xfId="2" applyFont="1" applyBorder="1" applyAlignment="1">
      <alignment horizontal="right" vertical="center"/>
    </xf>
    <xf numFmtId="14" fontId="3" fillId="0" borderId="1" xfId="2" applyNumberFormat="1" applyFont="1" applyBorder="1" applyAlignment="1">
      <alignment horizontal="center" vertical="center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right"/>
    </xf>
    <xf numFmtId="14" fontId="6" fillId="0" borderId="0" xfId="2" applyNumberFormat="1" applyFont="1" applyAlignment="1">
      <alignment horizontal="center"/>
    </xf>
    <xf numFmtId="0" fontId="6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0" xfId="2" applyFont="1"/>
    <xf numFmtId="0" fontId="6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164" fontId="6" fillId="2" borderId="5" xfId="2" applyNumberFormat="1" applyFont="1" applyFill="1" applyBorder="1" applyAlignment="1">
      <alignment horizontal="center" vertical="center"/>
    </xf>
    <xf numFmtId="164" fontId="6" fillId="2" borderId="6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4" fontId="6" fillId="0" borderId="3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3" fontId="6" fillId="0" borderId="0" xfId="2" applyNumberFormat="1" applyFont="1" applyAlignment="1">
      <alignment vertic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/>
    </xf>
    <xf numFmtId="4" fontId="6" fillId="0" borderId="7" xfId="2" applyNumberFormat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 wrapText="1"/>
    </xf>
    <xf numFmtId="4" fontId="6" fillId="0" borderId="7" xfId="2" applyNumberFormat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/>
    </xf>
    <xf numFmtId="4" fontId="6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" fontId="6" fillId="0" borderId="8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4" fontId="6" fillId="0" borderId="10" xfId="2" applyNumberFormat="1" applyFont="1" applyBorder="1" applyAlignment="1">
      <alignment horizontal="center" vertical="center"/>
    </xf>
    <xf numFmtId="4" fontId="6" fillId="0" borderId="12" xfId="2" applyNumberFormat="1" applyFont="1" applyBorder="1" applyAlignment="1">
      <alignment horizontal="center" vertical="center"/>
    </xf>
    <xf numFmtId="4" fontId="6" fillId="0" borderId="11" xfId="2" applyNumberFormat="1" applyFont="1" applyBorder="1" applyAlignment="1">
      <alignment horizontal="center" vertical="center"/>
    </xf>
    <xf numFmtId="2" fontId="6" fillId="0" borderId="7" xfId="2" applyNumberFormat="1" applyFont="1" applyBorder="1" applyAlignment="1">
      <alignment vertical="center" wrapText="1"/>
    </xf>
    <xf numFmtId="2" fontId="3" fillId="0" borderId="3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4" fontId="6" fillId="0" borderId="13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6" fillId="0" borderId="14" xfId="2" applyNumberFormat="1" applyFont="1" applyBorder="1" applyAlignment="1">
      <alignment horizontal="center" vertical="center"/>
    </xf>
    <xf numFmtId="2" fontId="6" fillId="0" borderId="3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2" fontId="6" fillId="0" borderId="12" xfId="2" applyNumberFormat="1" applyFont="1" applyBorder="1" applyAlignment="1">
      <alignment vertical="center" wrapText="1"/>
    </xf>
    <xf numFmtId="0" fontId="3" fillId="0" borderId="11" xfId="2" applyFont="1" applyBorder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4" fontId="6" fillId="0" borderId="15" xfId="2" applyNumberFormat="1" applyFont="1" applyBorder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6" fillId="0" borderId="16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vertical="center" wrapText="1"/>
    </xf>
    <xf numFmtId="0" fontId="3" fillId="0" borderId="13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3" xfId="2" applyFont="1" applyBorder="1" applyAlignment="1">
      <alignment horizontal="center"/>
    </xf>
    <xf numFmtId="0" fontId="6" fillId="0" borderId="8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/>
    </xf>
    <xf numFmtId="0" fontId="3" fillId="0" borderId="9" xfId="2" applyFont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6" fillId="2" borderId="13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/>
    </xf>
    <xf numFmtId="0" fontId="6" fillId="0" borderId="15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16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wrapText="1"/>
    </xf>
    <xf numFmtId="0" fontId="6" fillId="0" borderId="13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/>
    </xf>
    <xf numFmtId="0" fontId="3" fillId="0" borderId="12" xfId="2" applyFont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 vertical="center"/>
    </xf>
    <xf numFmtId="0" fontId="8" fillId="0" borderId="0" xfId="2" applyFont="1"/>
    <xf numFmtId="14" fontId="1" fillId="0" borderId="0" xfId="2" applyNumberFormat="1" applyAlignment="1">
      <alignment vertical="center"/>
    </xf>
    <xf numFmtId="0" fontId="9" fillId="0" borderId="0" xfId="2" applyFont="1" applyAlignment="1">
      <alignment horizontal="left" vertical="center" wrapText="1"/>
    </xf>
    <xf numFmtId="0" fontId="1" fillId="0" borderId="0" xfId="2" applyAlignment="1">
      <alignment horizontal="left" vertical="center"/>
    </xf>
    <xf numFmtId="0" fontId="10" fillId="0" borderId="0" xfId="2" applyFont="1"/>
    <xf numFmtId="165" fontId="10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vertical="center"/>
    </xf>
    <xf numFmtId="14" fontId="10" fillId="0" borderId="1" xfId="2" applyNumberFormat="1" applyFont="1" applyBorder="1" applyAlignment="1">
      <alignment horizontal="center" vertical="center"/>
    </xf>
    <xf numFmtId="0" fontId="10" fillId="0" borderId="0" xfId="2" applyFont="1" applyAlignment="1">
      <alignment horizontal="right"/>
    </xf>
    <xf numFmtId="14" fontId="9" fillId="0" borderId="0" xfId="2" applyNumberFormat="1" applyFont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165" fontId="9" fillId="3" borderId="3" xfId="2" applyNumberFormat="1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wrapText="1"/>
    </xf>
    <xf numFmtId="2" fontId="6" fillId="0" borderId="3" xfId="2" applyNumberFormat="1" applyFont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wrapText="1"/>
    </xf>
    <xf numFmtId="0" fontId="9" fillId="0" borderId="3" xfId="2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wrapText="1"/>
    </xf>
    <xf numFmtId="49" fontId="3" fillId="0" borderId="7" xfId="2" applyNumberFormat="1" applyFont="1" applyBorder="1" applyAlignment="1">
      <alignment horizontal="center" wrapText="1"/>
    </xf>
    <xf numFmtId="49" fontId="3" fillId="0" borderId="8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horizontal="center" vertical="center" wrapText="1"/>
    </xf>
    <xf numFmtId="4" fontId="3" fillId="0" borderId="12" xfId="2" applyNumberFormat="1" applyFont="1" applyBorder="1" applyAlignment="1">
      <alignment horizontal="center" vertical="center" wrapText="1"/>
    </xf>
    <xf numFmtId="4" fontId="3" fillId="0" borderId="11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4" fontId="3" fillId="0" borderId="13" xfId="2" applyNumberFormat="1" applyFont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0" borderId="14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2" fontId="6" fillId="0" borderId="7" xfId="2" applyNumberFormat="1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4" fontId="3" fillId="0" borderId="7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wrapText="1"/>
    </xf>
    <xf numFmtId="0" fontId="10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9" fillId="0" borderId="0" xfId="2" applyFont="1" applyAlignment="1">
      <alignment vertical="center" wrapText="1"/>
    </xf>
    <xf numFmtId="4" fontId="3" fillId="0" borderId="0" xfId="2" applyNumberFormat="1" applyFont="1" applyAlignment="1">
      <alignment vertical="center" wrapText="1"/>
    </xf>
    <xf numFmtId="4" fontId="9" fillId="0" borderId="0" xfId="2" applyNumberFormat="1" applyFont="1" applyAlignment="1">
      <alignment vertical="center"/>
    </xf>
    <xf numFmtId="14" fontId="10" fillId="0" borderId="0" xfId="2" applyNumberFormat="1" applyFont="1" applyAlignment="1">
      <alignment vertical="center"/>
    </xf>
    <xf numFmtId="0" fontId="10" fillId="0" borderId="0" xfId="2" applyFont="1" applyAlignment="1">
      <alignment horizontal="left" vertical="center"/>
    </xf>
  </cellXfs>
  <cellStyles count="3">
    <cellStyle name="Гиперссылка 2" xfId="1" xr:uid="{AC939047-1D1D-495D-BA34-F43D6CA4E480}"/>
    <cellStyle name="Обычный" xfId="0" builtinId="0"/>
    <cellStyle name="Обычный 2" xfId="2" xr:uid="{F697C350-BAB9-4D4A-A70C-21DD2E5CD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13" Type="http://schemas.openxmlformats.org/officeDocument/2006/relationships/image" Target="../media/image27.png"/><Relationship Id="rId18" Type="http://schemas.openxmlformats.org/officeDocument/2006/relationships/image" Target="../media/image32.png"/><Relationship Id="rId3" Type="http://schemas.openxmlformats.org/officeDocument/2006/relationships/image" Target="../media/image17.png"/><Relationship Id="rId21" Type="http://schemas.openxmlformats.org/officeDocument/2006/relationships/image" Target="../media/image35.png"/><Relationship Id="rId7" Type="http://schemas.openxmlformats.org/officeDocument/2006/relationships/image" Target="../media/image21.png"/><Relationship Id="rId12" Type="http://schemas.openxmlformats.org/officeDocument/2006/relationships/image" Target="../media/image26.jpeg"/><Relationship Id="rId17" Type="http://schemas.openxmlformats.org/officeDocument/2006/relationships/image" Target="../media/image31.png"/><Relationship Id="rId2" Type="http://schemas.openxmlformats.org/officeDocument/2006/relationships/image" Target="../media/image16.png"/><Relationship Id="rId16" Type="http://schemas.openxmlformats.org/officeDocument/2006/relationships/image" Target="../media/image30.png"/><Relationship Id="rId20" Type="http://schemas.openxmlformats.org/officeDocument/2006/relationships/image" Target="../media/image34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11" Type="http://schemas.openxmlformats.org/officeDocument/2006/relationships/image" Target="../media/image25.png"/><Relationship Id="rId5" Type="http://schemas.openxmlformats.org/officeDocument/2006/relationships/image" Target="../media/image19.png"/><Relationship Id="rId15" Type="http://schemas.openxmlformats.org/officeDocument/2006/relationships/image" Target="../media/image29.png"/><Relationship Id="rId10" Type="http://schemas.openxmlformats.org/officeDocument/2006/relationships/image" Target="../media/image24.png"/><Relationship Id="rId19" Type="http://schemas.openxmlformats.org/officeDocument/2006/relationships/image" Target="../media/image33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Relationship Id="rId14" Type="http://schemas.openxmlformats.org/officeDocument/2006/relationships/image" Target="../media/image28.png"/><Relationship Id="rId22" Type="http://schemas.openxmlformats.org/officeDocument/2006/relationships/image" Target="../media/image3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1079500</xdr:colOff>
      <xdr:row>19</xdr:row>
      <xdr:rowOff>0</xdr:rowOff>
    </xdr:from>
    <xdr:to>
      <xdr:col>9</xdr:col>
      <xdr:colOff>1079500</xdr:colOff>
      <xdr:row>21</xdr:row>
      <xdr:rowOff>0</xdr:rowOff>
    </xdr:to>
    <xdr:pic>
      <xdr:nvPicPr>
        <xdr:cNvPr id="2" name="Picture 79">
          <a:extLst>
            <a:ext uri="{FF2B5EF4-FFF2-40B4-BE49-F238E27FC236}">
              <a16:creationId xmlns:a16="http://schemas.microsoft.com/office/drawing/2014/main" id="{90A2455D-5262-4343-B459-CB42B747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250" y="5067300"/>
          <a:ext cx="0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</xdr:colOff>
      <xdr:row>5</xdr:row>
      <xdr:rowOff>31750</xdr:rowOff>
    </xdr:from>
    <xdr:to>
      <xdr:col>0</xdr:col>
      <xdr:colOff>1174750</xdr:colOff>
      <xdr:row>7</xdr:row>
      <xdr:rowOff>336550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283C71E5-9C6C-4BFC-8459-1800BD7D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530350"/>
          <a:ext cx="1104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13</xdr:row>
      <xdr:rowOff>44450</xdr:rowOff>
    </xdr:from>
    <xdr:to>
      <xdr:col>0</xdr:col>
      <xdr:colOff>1187450</xdr:colOff>
      <xdr:row>15</xdr:row>
      <xdr:rowOff>361950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79D3EED1-F6BA-47E2-AF93-3E6EF9AC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632200"/>
          <a:ext cx="1047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20</xdr:row>
      <xdr:rowOff>323850</xdr:rowOff>
    </xdr:from>
    <xdr:to>
      <xdr:col>0</xdr:col>
      <xdr:colOff>1289050</xdr:colOff>
      <xdr:row>20</xdr:row>
      <xdr:rowOff>933450</xdr:rowOff>
    </xdr:to>
    <xdr:pic>
      <xdr:nvPicPr>
        <xdr:cNvPr id="5" name="Picture 20">
          <a:extLst>
            <a:ext uri="{FF2B5EF4-FFF2-40B4-BE49-F238E27FC236}">
              <a16:creationId xmlns:a16="http://schemas.microsoft.com/office/drawing/2014/main" id="{6CA015EE-AB35-4B13-868D-AF31D4DB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721350"/>
          <a:ext cx="1276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387350</xdr:colOff>
      <xdr:row>29</xdr:row>
      <xdr:rowOff>44450</xdr:rowOff>
    </xdr:from>
    <xdr:to>
      <xdr:col>0</xdr:col>
      <xdr:colOff>857250</xdr:colOff>
      <xdr:row>30</xdr:row>
      <xdr:rowOff>298450</xdr:rowOff>
    </xdr:to>
    <xdr:pic>
      <xdr:nvPicPr>
        <xdr:cNvPr id="6" name="Picture 24">
          <a:extLst>
            <a:ext uri="{FF2B5EF4-FFF2-40B4-BE49-F238E27FC236}">
              <a16:creationId xmlns:a16="http://schemas.microsoft.com/office/drawing/2014/main" id="{E3AFEBC0-48EB-4760-A346-13ED644F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9334500"/>
          <a:ext cx="469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31</xdr:row>
      <xdr:rowOff>76200</xdr:rowOff>
    </xdr:from>
    <xdr:to>
      <xdr:col>0</xdr:col>
      <xdr:colOff>863600</xdr:colOff>
      <xdr:row>32</xdr:row>
      <xdr:rowOff>304800</xdr:rowOff>
    </xdr:to>
    <xdr:pic>
      <xdr:nvPicPr>
        <xdr:cNvPr id="7" name="Picture 26">
          <a:extLst>
            <a:ext uri="{FF2B5EF4-FFF2-40B4-BE49-F238E27FC236}">
              <a16:creationId xmlns:a16="http://schemas.microsoft.com/office/drawing/2014/main" id="{9BCDB807-EFD5-4C0E-B48D-0AEC6515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198100"/>
          <a:ext cx="4826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196850</xdr:colOff>
      <xdr:row>33</xdr:row>
      <xdr:rowOff>165100</xdr:rowOff>
    </xdr:from>
    <xdr:to>
      <xdr:col>0</xdr:col>
      <xdr:colOff>1085850</xdr:colOff>
      <xdr:row>34</xdr:row>
      <xdr:rowOff>196850</xdr:rowOff>
    </xdr:to>
    <xdr:pic>
      <xdr:nvPicPr>
        <xdr:cNvPr id="8" name="Picture 28">
          <a:extLst>
            <a:ext uri="{FF2B5EF4-FFF2-40B4-BE49-F238E27FC236}">
              <a16:creationId xmlns:a16="http://schemas.microsoft.com/office/drawing/2014/main" id="{92F337C5-8162-4E9F-B419-CFB97555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1023600"/>
          <a:ext cx="8890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196850</xdr:colOff>
      <xdr:row>35</xdr:row>
      <xdr:rowOff>76200</xdr:rowOff>
    </xdr:from>
    <xdr:to>
      <xdr:col>0</xdr:col>
      <xdr:colOff>1079500</xdr:colOff>
      <xdr:row>35</xdr:row>
      <xdr:rowOff>590550</xdr:rowOff>
    </xdr:to>
    <xdr:pic>
      <xdr:nvPicPr>
        <xdr:cNvPr id="9" name="Picture 30">
          <a:extLst>
            <a:ext uri="{FF2B5EF4-FFF2-40B4-BE49-F238E27FC236}">
              <a16:creationId xmlns:a16="http://schemas.microsoft.com/office/drawing/2014/main" id="{F28DEDFE-8A6D-49FC-890B-8007216C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1658600"/>
          <a:ext cx="882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311150</xdr:colOff>
      <xdr:row>5</xdr:row>
      <xdr:rowOff>57150</xdr:rowOff>
    </xdr:from>
    <xdr:to>
      <xdr:col>9</xdr:col>
      <xdr:colOff>787400</xdr:colOff>
      <xdr:row>8</xdr:row>
      <xdr:rowOff>101600</xdr:rowOff>
    </xdr:to>
    <xdr:pic>
      <xdr:nvPicPr>
        <xdr:cNvPr id="10" name="Picture 6094">
          <a:extLst>
            <a:ext uri="{FF2B5EF4-FFF2-40B4-BE49-F238E27FC236}">
              <a16:creationId xmlns:a16="http://schemas.microsoft.com/office/drawing/2014/main" id="{02820A20-4A8C-433C-AA08-D1A51CE5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555750"/>
          <a:ext cx="47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13</xdr:row>
      <xdr:rowOff>190500</xdr:rowOff>
    </xdr:from>
    <xdr:to>
      <xdr:col>9</xdr:col>
      <xdr:colOff>1098550</xdr:colOff>
      <xdr:row>15</xdr:row>
      <xdr:rowOff>342900</xdr:rowOff>
    </xdr:to>
    <xdr:pic>
      <xdr:nvPicPr>
        <xdr:cNvPr id="11" name="Picture 6151">
          <a:extLst>
            <a:ext uri="{FF2B5EF4-FFF2-40B4-BE49-F238E27FC236}">
              <a16:creationId xmlns:a16="http://schemas.microsoft.com/office/drawing/2014/main" id="{C1A1C902-0A6A-4155-A710-5C49E8F6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850" y="3778250"/>
          <a:ext cx="106045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23</xdr:row>
      <xdr:rowOff>76200</xdr:rowOff>
    </xdr:from>
    <xdr:to>
      <xdr:col>0</xdr:col>
      <xdr:colOff>1168400</xdr:colOff>
      <xdr:row>25</xdr:row>
      <xdr:rowOff>69850</xdr:rowOff>
    </xdr:to>
    <xdr:pic>
      <xdr:nvPicPr>
        <xdr:cNvPr id="12" name="Picture 1769">
          <a:extLst>
            <a:ext uri="{FF2B5EF4-FFF2-40B4-BE49-F238E27FC236}">
              <a16:creationId xmlns:a16="http://schemas.microsoft.com/office/drawing/2014/main" id="{B05D5458-7399-4A01-87DC-74B15028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454900"/>
          <a:ext cx="996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26</xdr:row>
      <xdr:rowOff>158750</xdr:rowOff>
    </xdr:from>
    <xdr:to>
      <xdr:col>0</xdr:col>
      <xdr:colOff>1047750</xdr:colOff>
      <xdr:row>26</xdr:row>
      <xdr:rowOff>381000</xdr:rowOff>
    </xdr:to>
    <xdr:pic>
      <xdr:nvPicPr>
        <xdr:cNvPr id="13" name="Picture 9193">
          <a:extLst>
            <a:ext uri="{FF2B5EF4-FFF2-40B4-BE49-F238E27FC236}">
              <a16:creationId xmlns:a16="http://schemas.microsoft.com/office/drawing/2014/main" id="{67A873E2-4109-4DFA-A324-F336F231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8305800"/>
          <a:ext cx="946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279400</xdr:colOff>
      <xdr:row>20</xdr:row>
      <xdr:rowOff>19050</xdr:rowOff>
    </xdr:from>
    <xdr:to>
      <xdr:col>9</xdr:col>
      <xdr:colOff>850900</xdr:colOff>
      <xdr:row>20</xdr:row>
      <xdr:rowOff>939800</xdr:rowOff>
    </xdr:to>
    <xdr:pic>
      <xdr:nvPicPr>
        <xdr:cNvPr id="14" name="Рисунок 16" descr="Калитка Эконом NEW (60x40)_Lock RAL8017.png">
          <a:extLst>
            <a:ext uri="{FF2B5EF4-FFF2-40B4-BE49-F238E27FC236}">
              <a16:creationId xmlns:a16="http://schemas.microsoft.com/office/drawing/2014/main" id="{9C3E6A3A-9646-49FC-84E4-AEA2D3108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5150" y="5416550"/>
          <a:ext cx="5715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196850</xdr:colOff>
      <xdr:row>21</xdr:row>
      <xdr:rowOff>2931</xdr:rowOff>
    </xdr:from>
    <xdr:to>
      <xdr:col>16</xdr:col>
      <xdr:colOff>371610</xdr:colOff>
      <xdr:row>21</xdr:row>
      <xdr:rowOff>3254</xdr:rowOff>
    </xdr:to>
    <xdr:sp macro="" textlink="">
      <xdr:nvSpPr>
        <xdr:cNvPr id="2" name="PIJL-LINKS en -RECHTS 912">
          <a:extLst>
            <a:ext uri="{FF2B5EF4-FFF2-40B4-BE49-F238E27FC236}">
              <a16:creationId xmlns:a16="http://schemas.microsoft.com/office/drawing/2014/main" id="{E008F503-947A-4EC9-82C7-D6E87B366CFC}"/>
            </a:ext>
          </a:extLst>
        </xdr:cNvPr>
        <xdr:cNvSpPr/>
      </xdr:nvSpPr>
      <xdr:spPr>
        <a:xfrm>
          <a:off x="11690350" y="5844931"/>
          <a:ext cx="174760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16</xdr:col>
      <xdr:colOff>196850</xdr:colOff>
      <xdr:row>21</xdr:row>
      <xdr:rowOff>2931</xdr:rowOff>
    </xdr:from>
    <xdr:to>
      <xdr:col>16</xdr:col>
      <xdr:colOff>371610</xdr:colOff>
      <xdr:row>21</xdr:row>
      <xdr:rowOff>3254</xdr:rowOff>
    </xdr:to>
    <xdr:sp macro="" textlink="">
      <xdr:nvSpPr>
        <xdr:cNvPr id="3" name="PIJL-LINKS en -RECHTS 918">
          <a:extLst>
            <a:ext uri="{FF2B5EF4-FFF2-40B4-BE49-F238E27FC236}">
              <a16:creationId xmlns:a16="http://schemas.microsoft.com/office/drawing/2014/main" id="{41D47A8D-4D13-4D17-AA14-FB3BD73D7A3D}"/>
            </a:ext>
          </a:extLst>
        </xdr:cNvPr>
        <xdr:cNvSpPr/>
      </xdr:nvSpPr>
      <xdr:spPr>
        <a:xfrm>
          <a:off x="11690350" y="5844931"/>
          <a:ext cx="174760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57150</xdr:colOff>
      <xdr:row>20</xdr:row>
      <xdr:rowOff>0</xdr:rowOff>
    </xdr:from>
    <xdr:to>
      <xdr:col>17</xdr:col>
      <xdr:colOff>273050</xdr:colOff>
      <xdr:row>20</xdr:row>
      <xdr:rowOff>0</xdr:rowOff>
    </xdr:to>
    <xdr:sp macro="" textlink="">
      <xdr:nvSpPr>
        <xdr:cNvPr id="4" name="PIJL-OMLAAG 931">
          <a:extLst>
            <a:ext uri="{FF2B5EF4-FFF2-40B4-BE49-F238E27FC236}">
              <a16:creationId xmlns:a16="http://schemas.microsoft.com/office/drawing/2014/main" id="{98275F53-8094-486F-99E1-81699D3E3B7D}"/>
            </a:ext>
          </a:extLst>
        </xdr:cNvPr>
        <xdr:cNvSpPr>
          <a:spLocks noChangeArrowheads="1"/>
        </xdr:cNvSpPr>
      </xdr:nvSpPr>
      <xdr:spPr bwMode="auto">
        <a:xfrm>
          <a:off x="12179300" y="5511800"/>
          <a:ext cx="2159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50800</xdr:colOff>
      <xdr:row>19</xdr:row>
      <xdr:rowOff>57150</xdr:rowOff>
    </xdr:from>
    <xdr:to>
      <xdr:col>18</xdr:col>
      <xdr:colOff>298450</xdr:colOff>
      <xdr:row>19</xdr:row>
      <xdr:rowOff>666750</xdr:rowOff>
    </xdr:to>
    <xdr:sp macro="" textlink="">
      <xdr:nvSpPr>
        <xdr:cNvPr id="5" name="PIJL-LINKS en -RECHTS 932">
          <a:extLst>
            <a:ext uri="{FF2B5EF4-FFF2-40B4-BE49-F238E27FC236}">
              <a16:creationId xmlns:a16="http://schemas.microsoft.com/office/drawing/2014/main" id="{09E56EC9-1817-4879-99DD-0F0CF54AD4CF}"/>
            </a:ext>
          </a:extLst>
        </xdr:cNvPr>
        <xdr:cNvSpPr>
          <a:spLocks noChangeArrowheads="1"/>
        </xdr:cNvSpPr>
      </xdr:nvSpPr>
      <xdr:spPr bwMode="auto">
        <a:xfrm rot="-5400000">
          <a:off x="12776200" y="5251450"/>
          <a:ext cx="273050" cy="247650"/>
        </a:xfrm>
        <a:prstGeom prst="leftRightArrow">
          <a:avLst>
            <a:gd name="adj1" fmla="val 50000"/>
            <a:gd name="adj2" fmla="val 21862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50800</xdr:colOff>
      <xdr:row>21</xdr:row>
      <xdr:rowOff>0</xdr:rowOff>
    </xdr:from>
    <xdr:to>
      <xdr:col>18</xdr:col>
      <xdr:colOff>298450</xdr:colOff>
      <xdr:row>21</xdr:row>
      <xdr:rowOff>0</xdr:rowOff>
    </xdr:to>
    <xdr:sp macro="" textlink="">
      <xdr:nvSpPr>
        <xdr:cNvPr id="6" name="PIJL-LINKS en -RECHTS 933">
          <a:extLst>
            <a:ext uri="{FF2B5EF4-FFF2-40B4-BE49-F238E27FC236}">
              <a16:creationId xmlns:a16="http://schemas.microsoft.com/office/drawing/2014/main" id="{623EA2D9-D887-420D-9C49-FF012555BA84}"/>
            </a:ext>
          </a:extLst>
        </xdr:cNvPr>
        <xdr:cNvSpPr>
          <a:spLocks noChangeArrowheads="1"/>
        </xdr:cNvSpPr>
      </xdr:nvSpPr>
      <xdr:spPr bwMode="auto">
        <a:xfrm rot="-5400000">
          <a:off x="12912725" y="5718175"/>
          <a:ext cx="0" cy="24765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196850</xdr:colOff>
      <xdr:row>21</xdr:row>
      <xdr:rowOff>2931</xdr:rowOff>
    </xdr:from>
    <xdr:to>
      <xdr:col>16</xdr:col>
      <xdr:colOff>371610</xdr:colOff>
      <xdr:row>21</xdr:row>
      <xdr:rowOff>3254</xdr:rowOff>
    </xdr:to>
    <xdr:sp macro="" textlink="">
      <xdr:nvSpPr>
        <xdr:cNvPr id="7" name="PIJL-LINKS en -RECHTS 934">
          <a:extLst>
            <a:ext uri="{FF2B5EF4-FFF2-40B4-BE49-F238E27FC236}">
              <a16:creationId xmlns:a16="http://schemas.microsoft.com/office/drawing/2014/main" id="{E8FBCA65-60C2-4032-A483-EA9A52C09839}"/>
            </a:ext>
          </a:extLst>
        </xdr:cNvPr>
        <xdr:cNvSpPr/>
      </xdr:nvSpPr>
      <xdr:spPr>
        <a:xfrm>
          <a:off x="11690350" y="5844931"/>
          <a:ext cx="174760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18</xdr:col>
      <xdr:colOff>12700</xdr:colOff>
      <xdr:row>23</xdr:row>
      <xdr:rowOff>57150</xdr:rowOff>
    </xdr:from>
    <xdr:to>
      <xdr:col>18</xdr:col>
      <xdr:colOff>203200</xdr:colOff>
      <xdr:row>23</xdr:row>
      <xdr:rowOff>520700</xdr:rowOff>
    </xdr:to>
    <xdr:sp macro="" textlink="">
      <xdr:nvSpPr>
        <xdr:cNvPr id="8" name="PIJL-LINKS en -RECHTS 1006">
          <a:extLst>
            <a:ext uri="{FF2B5EF4-FFF2-40B4-BE49-F238E27FC236}">
              <a16:creationId xmlns:a16="http://schemas.microsoft.com/office/drawing/2014/main" id="{737014BE-0736-4185-A412-1834D77F6587}"/>
            </a:ext>
          </a:extLst>
        </xdr:cNvPr>
        <xdr:cNvSpPr>
          <a:spLocks noChangeArrowheads="1"/>
        </xdr:cNvSpPr>
      </xdr:nvSpPr>
      <xdr:spPr bwMode="auto">
        <a:xfrm rot="-5400000">
          <a:off x="12614275" y="6772275"/>
          <a:ext cx="463550" cy="190500"/>
        </a:xfrm>
        <a:prstGeom prst="leftRightArrow">
          <a:avLst>
            <a:gd name="adj1" fmla="val 50000"/>
            <a:gd name="adj2" fmla="val 86811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69850</xdr:colOff>
      <xdr:row>25</xdr:row>
      <xdr:rowOff>0</xdr:rowOff>
    </xdr:from>
    <xdr:to>
      <xdr:col>18</xdr:col>
      <xdr:colOff>260350</xdr:colOff>
      <xdr:row>25</xdr:row>
      <xdr:rowOff>0</xdr:rowOff>
    </xdr:to>
    <xdr:sp macro="" textlink="">
      <xdr:nvSpPr>
        <xdr:cNvPr id="9" name="PIJL-LINKS en -RECHTS 1007">
          <a:extLst>
            <a:ext uri="{FF2B5EF4-FFF2-40B4-BE49-F238E27FC236}">
              <a16:creationId xmlns:a16="http://schemas.microsoft.com/office/drawing/2014/main" id="{0A0CB0A2-987C-4008-B52C-5A50D2C00D24}"/>
            </a:ext>
          </a:extLst>
        </xdr:cNvPr>
        <xdr:cNvSpPr>
          <a:spLocks noChangeArrowheads="1"/>
        </xdr:cNvSpPr>
      </xdr:nvSpPr>
      <xdr:spPr bwMode="auto">
        <a:xfrm rot="-5400000">
          <a:off x="12903200" y="7562850"/>
          <a:ext cx="0" cy="19050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196850</xdr:colOff>
      <xdr:row>33</xdr:row>
      <xdr:rowOff>2931</xdr:rowOff>
    </xdr:from>
    <xdr:to>
      <xdr:col>16</xdr:col>
      <xdr:colOff>371610</xdr:colOff>
      <xdr:row>33</xdr:row>
      <xdr:rowOff>3254</xdr:rowOff>
    </xdr:to>
    <xdr:sp macro="" textlink="">
      <xdr:nvSpPr>
        <xdr:cNvPr id="10" name="PIJL-LINKS en -RECHTS 815">
          <a:extLst>
            <a:ext uri="{FF2B5EF4-FFF2-40B4-BE49-F238E27FC236}">
              <a16:creationId xmlns:a16="http://schemas.microsoft.com/office/drawing/2014/main" id="{97CA2722-D9F8-468B-95DA-CB42290A34D9}"/>
            </a:ext>
          </a:extLst>
        </xdr:cNvPr>
        <xdr:cNvSpPr/>
      </xdr:nvSpPr>
      <xdr:spPr>
        <a:xfrm>
          <a:off x="11690350" y="9693031"/>
          <a:ext cx="174760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16</xdr:col>
      <xdr:colOff>196850</xdr:colOff>
      <xdr:row>33</xdr:row>
      <xdr:rowOff>2931</xdr:rowOff>
    </xdr:from>
    <xdr:to>
      <xdr:col>16</xdr:col>
      <xdr:colOff>371610</xdr:colOff>
      <xdr:row>33</xdr:row>
      <xdr:rowOff>3254</xdr:rowOff>
    </xdr:to>
    <xdr:sp macro="" textlink="">
      <xdr:nvSpPr>
        <xdr:cNvPr id="11" name="PIJL-LINKS en -RECHTS 816">
          <a:extLst>
            <a:ext uri="{FF2B5EF4-FFF2-40B4-BE49-F238E27FC236}">
              <a16:creationId xmlns:a16="http://schemas.microsoft.com/office/drawing/2014/main" id="{A9123C45-B342-4722-9FBB-429A4ADC5BB1}"/>
            </a:ext>
          </a:extLst>
        </xdr:cNvPr>
        <xdr:cNvSpPr/>
      </xdr:nvSpPr>
      <xdr:spPr>
        <a:xfrm>
          <a:off x="11690350" y="9693031"/>
          <a:ext cx="174760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16</xdr:col>
      <xdr:colOff>196850</xdr:colOff>
      <xdr:row>33</xdr:row>
      <xdr:rowOff>2931</xdr:rowOff>
    </xdr:from>
    <xdr:to>
      <xdr:col>16</xdr:col>
      <xdr:colOff>371610</xdr:colOff>
      <xdr:row>33</xdr:row>
      <xdr:rowOff>3254</xdr:rowOff>
    </xdr:to>
    <xdr:sp macro="" textlink="">
      <xdr:nvSpPr>
        <xdr:cNvPr id="12" name="PIJL-LINKS en -RECHTS 817">
          <a:extLst>
            <a:ext uri="{FF2B5EF4-FFF2-40B4-BE49-F238E27FC236}">
              <a16:creationId xmlns:a16="http://schemas.microsoft.com/office/drawing/2014/main" id="{84704FDE-8996-4C5C-80D0-D02906A1FFF9}"/>
            </a:ext>
          </a:extLst>
        </xdr:cNvPr>
        <xdr:cNvSpPr/>
      </xdr:nvSpPr>
      <xdr:spPr>
        <a:xfrm>
          <a:off x="11690350" y="9693031"/>
          <a:ext cx="174760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oneCell">
    <xdr:from>
      <xdr:col>1</xdr:col>
      <xdr:colOff>127000</xdr:colOff>
      <xdr:row>5</xdr:row>
      <xdr:rowOff>241300</xdr:rowOff>
    </xdr:from>
    <xdr:to>
      <xdr:col>1</xdr:col>
      <xdr:colOff>1187450</xdr:colOff>
      <xdr:row>8</xdr:row>
      <xdr:rowOff>146049</xdr:rowOff>
    </xdr:to>
    <xdr:pic>
      <xdr:nvPicPr>
        <xdr:cNvPr id="13" name="Afbeelding 948" descr="LAKQ U2.png">
          <a:extLst>
            <a:ext uri="{FF2B5EF4-FFF2-40B4-BE49-F238E27FC236}">
              <a16:creationId xmlns:a16="http://schemas.microsoft.com/office/drawing/2014/main" id="{BBFBAD62-6C38-4313-A633-73C566DAB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797050"/>
          <a:ext cx="1060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10</xdr:row>
      <xdr:rowOff>114300</xdr:rowOff>
    </xdr:from>
    <xdr:to>
      <xdr:col>1</xdr:col>
      <xdr:colOff>958850</xdr:colOff>
      <xdr:row>14</xdr:row>
      <xdr:rowOff>76200</xdr:rowOff>
    </xdr:to>
    <xdr:pic>
      <xdr:nvPicPr>
        <xdr:cNvPr id="14" name="Afbeelding 1025" descr="LEKQ U4.png">
          <a:extLst>
            <a:ext uri="{FF2B5EF4-FFF2-40B4-BE49-F238E27FC236}">
              <a16:creationId xmlns:a16="http://schemas.microsoft.com/office/drawing/2014/main" id="{746EB179-9D5E-4B97-97D2-9556E150C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2971800"/>
          <a:ext cx="5778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241300</xdr:colOff>
      <xdr:row>16</xdr:row>
      <xdr:rowOff>25400</xdr:rowOff>
    </xdr:from>
    <xdr:to>
      <xdr:col>1</xdr:col>
      <xdr:colOff>1028700</xdr:colOff>
      <xdr:row>18</xdr:row>
      <xdr:rowOff>190500</xdr:rowOff>
    </xdr:to>
    <xdr:pic>
      <xdr:nvPicPr>
        <xdr:cNvPr id="15" name="Afbeelding 1029" descr="LAKZ P1.png">
          <a:extLst>
            <a:ext uri="{FF2B5EF4-FFF2-40B4-BE49-F238E27FC236}">
              <a16:creationId xmlns:a16="http://schemas.microsoft.com/office/drawing/2014/main" id="{4000A525-90FF-4762-BC7B-6C7E41C89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4362450"/>
          <a:ext cx="787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21</xdr:row>
      <xdr:rowOff>152400</xdr:rowOff>
    </xdr:from>
    <xdr:to>
      <xdr:col>1</xdr:col>
      <xdr:colOff>438150</xdr:colOff>
      <xdr:row>23</xdr:row>
      <xdr:rowOff>209550</xdr:rowOff>
    </xdr:to>
    <xdr:pic>
      <xdr:nvPicPr>
        <xdr:cNvPr id="16" name="Afbeelding 1042" descr="HYBRID 6060.png">
          <a:extLst>
            <a:ext uri="{FF2B5EF4-FFF2-40B4-BE49-F238E27FC236}">
              <a16:creationId xmlns:a16="http://schemas.microsoft.com/office/drawing/2014/main" id="{B83EBEE0-4659-4BC1-9196-C4319C88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100" y="5994400"/>
          <a:ext cx="28575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298450</xdr:colOff>
      <xdr:row>31</xdr:row>
      <xdr:rowOff>311150</xdr:rowOff>
    </xdr:from>
    <xdr:to>
      <xdr:col>1</xdr:col>
      <xdr:colOff>914400</xdr:colOff>
      <xdr:row>35</xdr:row>
      <xdr:rowOff>247650</xdr:rowOff>
    </xdr:to>
    <xdr:pic>
      <xdr:nvPicPr>
        <xdr:cNvPr id="17" name="Afbeelding 1088" descr="LSKZ U2.png">
          <a:extLst>
            <a:ext uri="{FF2B5EF4-FFF2-40B4-BE49-F238E27FC236}">
              <a16:creationId xmlns:a16="http://schemas.microsoft.com/office/drawing/2014/main" id="{48A47540-5B96-4484-BD21-4BDCEEFCE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150" y="9366250"/>
          <a:ext cx="6159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82550</xdr:colOff>
      <xdr:row>19</xdr:row>
      <xdr:rowOff>38100</xdr:rowOff>
    </xdr:from>
    <xdr:to>
      <xdr:col>17</xdr:col>
      <xdr:colOff>298450</xdr:colOff>
      <xdr:row>19</xdr:row>
      <xdr:rowOff>647700</xdr:rowOff>
    </xdr:to>
    <xdr:sp macro="" textlink="">
      <xdr:nvSpPr>
        <xdr:cNvPr id="18" name="PIJL-OMLAAG 931">
          <a:extLst>
            <a:ext uri="{FF2B5EF4-FFF2-40B4-BE49-F238E27FC236}">
              <a16:creationId xmlns:a16="http://schemas.microsoft.com/office/drawing/2014/main" id="{7D2AF4BA-5AE9-4D2E-858D-53160653F876}"/>
            </a:ext>
          </a:extLst>
        </xdr:cNvPr>
        <xdr:cNvSpPr>
          <a:spLocks noChangeArrowheads="1"/>
        </xdr:cNvSpPr>
      </xdr:nvSpPr>
      <xdr:spPr bwMode="auto">
        <a:xfrm>
          <a:off x="12204700" y="5219700"/>
          <a:ext cx="215900" cy="292100"/>
        </a:xfrm>
        <a:prstGeom prst="downArrow">
          <a:avLst>
            <a:gd name="adj1" fmla="val 50000"/>
            <a:gd name="adj2" fmla="val 30830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641350</xdr:colOff>
      <xdr:row>21</xdr:row>
      <xdr:rowOff>152400</xdr:rowOff>
    </xdr:from>
    <xdr:to>
      <xdr:col>1</xdr:col>
      <xdr:colOff>1193800</xdr:colOff>
      <xdr:row>23</xdr:row>
      <xdr:rowOff>285750</xdr:rowOff>
    </xdr:to>
    <xdr:pic>
      <xdr:nvPicPr>
        <xdr:cNvPr id="19" name="Afbeelding 1082" descr="SHKM.png">
          <a:extLst>
            <a:ext uri="{FF2B5EF4-FFF2-40B4-BE49-F238E27FC236}">
              <a16:creationId xmlns:a16="http://schemas.microsoft.com/office/drawing/2014/main" id="{5EB57241-45FC-4708-BB56-7CCE10F73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5994400"/>
          <a:ext cx="55245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26</xdr:row>
      <xdr:rowOff>190500</xdr:rowOff>
    </xdr:from>
    <xdr:to>
      <xdr:col>3</xdr:col>
      <xdr:colOff>0</xdr:colOff>
      <xdr:row>26</xdr:row>
      <xdr:rowOff>781050</xdr:rowOff>
    </xdr:to>
    <xdr:sp macro="" textlink="">
      <xdr:nvSpPr>
        <xdr:cNvPr id="20" name="Text Box 81">
          <a:extLst>
            <a:ext uri="{FF2B5EF4-FFF2-40B4-BE49-F238E27FC236}">
              <a16:creationId xmlns:a16="http://schemas.microsoft.com/office/drawing/2014/main" id="{5937C201-C28F-4313-8D27-9F9352F0D395}"/>
            </a:ext>
          </a:extLst>
        </xdr:cNvPr>
        <xdr:cNvSpPr txBox="1">
          <a:spLocks noChangeArrowheads="1"/>
        </xdr:cNvSpPr>
      </xdr:nvSpPr>
      <xdr:spPr bwMode="auto">
        <a:xfrm>
          <a:off x="3689350" y="8229600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1936750</xdr:colOff>
      <xdr:row>26</xdr:row>
      <xdr:rowOff>57150</xdr:rowOff>
    </xdr:from>
    <xdr:to>
      <xdr:col>2</xdr:col>
      <xdr:colOff>12700</xdr:colOff>
      <xdr:row>29</xdr:row>
      <xdr:rowOff>114299</xdr:rowOff>
    </xdr:to>
    <xdr:pic>
      <xdr:nvPicPr>
        <xdr:cNvPr id="21" name="Рисунок 23">
          <a:extLst>
            <a:ext uri="{FF2B5EF4-FFF2-40B4-BE49-F238E27FC236}">
              <a16:creationId xmlns:a16="http://schemas.microsoft.com/office/drawing/2014/main" id="{3019FA26-B0A3-4580-9525-26A37E405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2050" y="8096250"/>
          <a:ext cx="127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107950</xdr:colOff>
      <xdr:row>26</xdr:row>
      <xdr:rowOff>50800</xdr:rowOff>
    </xdr:from>
    <xdr:to>
      <xdr:col>1</xdr:col>
      <xdr:colOff>1104900</xdr:colOff>
      <xdr:row>30</xdr:row>
      <xdr:rowOff>133350</xdr:rowOff>
    </xdr:to>
    <xdr:pic>
      <xdr:nvPicPr>
        <xdr:cNvPr id="22" name="Picture 624">
          <a:extLst>
            <a:ext uri="{FF2B5EF4-FFF2-40B4-BE49-F238E27FC236}">
              <a16:creationId xmlns:a16="http://schemas.microsoft.com/office/drawing/2014/main" id="{EA2BA74C-97D2-4D29-83D8-1C32CEAD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50" y="8089900"/>
          <a:ext cx="99695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260350</xdr:colOff>
      <xdr:row>5</xdr:row>
      <xdr:rowOff>50800</xdr:rowOff>
    </xdr:from>
    <xdr:to>
      <xdr:col>14</xdr:col>
      <xdr:colOff>647700</xdr:colOff>
      <xdr:row>6</xdr:row>
      <xdr:rowOff>133350</xdr:rowOff>
    </xdr:to>
    <xdr:pic>
      <xdr:nvPicPr>
        <xdr:cNvPr id="23" name="Picture 3360">
          <a:extLst>
            <a:ext uri="{FF2B5EF4-FFF2-40B4-BE49-F238E27FC236}">
              <a16:creationId xmlns:a16="http://schemas.microsoft.com/office/drawing/2014/main" id="{4C4E21E6-32A1-4E02-ACBF-DA632B17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8950" y="1606550"/>
          <a:ext cx="3873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82550</xdr:colOff>
      <xdr:row>7</xdr:row>
      <xdr:rowOff>25400</xdr:rowOff>
    </xdr:from>
    <xdr:to>
      <xdr:col>14</xdr:col>
      <xdr:colOff>952500</xdr:colOff>
      <xdr:row>8</xdr:row>
      <xdr:rowOff>177799</xdr:rowOff>
    </xdr:to>
    <xdr:pic>
      <xdr:nvPicPr>
        <xdr:cNvPr id="24" name="Picture 3362">
          <a:extLst>
            <a:ext uri="{FF2B5EF4-FFF2-40B4-BE49-F238E27FC236}">
              <a16:creationId xmlns:a16="http://schemas.microsoft.com/office/drawing/2014/main" id="{6441D49C-C694-41B4-9554-D35053F0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127250"/>
          <a:ext cx="8699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247650</xdr:colOff>
      <xdr:row>9</xdr:row>
      <xdr:rowOff>31750</xdr:rowOff>
    </xdr:from>
    <xdr:to>
      <xdr:col>14</xdr:col>
      <xdr:colOff>647700</xdr:colOff>
      <xdr:row>10</xdr:row>
      <xdr:rowOff>158750</xdr:rowOff>
    </xdr:to>
    <xdr:pic>
      <xdr:nvPicPr>
        <xdr:cNvPr id="25" name="Picture 3364">
          <a:extLst>
            <a:ext uri="{FF2B5EF4-FFF2-40B4-BE49-F238E27FC236}">
              <a16:creationId xmlns:a16="http://schemas.microsoft.com/office/drawing/2014/main" id="{A0C6108C-840D-4929-AC31-E8A08EB1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2565400"/>
          <a:ext cx="400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247650</xdr:colOff>
      <xdr:row>11</xdr:row>
      <xdr:rowOff>38100</xdr:rowOff>
    </xdr:from>
    <xdr:to>
      <xdr:col>14</xdr:col>
      <xdr:colOff>647700</xdr:colOff>
      <xdr:row>12</xdr:row>
      <xdr:rowOff>158751</xdr:rowOff>
    </xdr:to>
    <xdr:pic>
      <xdr:nvPicPr>
        <xdr:cNvPr id="26" name="Picture 3366">
          <a:extLst>
            <a:ext uri="{FF2B5EF4-FFF2-40B4-BE49-F238E27FC236}">
              <a16:creationId xmlns:a16="http://schemas.microsoft.com/office/drawing/2014/main" id="{86396C91-ADA0-4256-BD64-5B1B2FBD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3092450"/>
          <a:ext cx="4000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13</xdr:row>
      <xdr:rowOff>114300</xdr:rowOff>
    </xdr:from>
    <xdr:to>
      <xdr:col>14</xdr:col>
      <xdr:colOff>711200</xdr:colOff>
      <xdr:row>14</xdr:row>
      <xdr:rowOff>241301</xdr:rowOff>
    </xdr:to>
    <xdr:pic>
      <xdr:nvPicPr>
        <xdr:cNvPr id="27" name="Picture 3371">
          <a:extLst>
            <a:ext uri="{FF2B5EF4-FFF2-40B4-BE49-F238E27FC236}">
              <a16:creationId xmlns:a16="http://schemas.microsoft.com/office/drawing/2014/main" id="{26B9AA2F-581C-4DF6-96EF-843234D1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8150" y="3600450"/>
          <a:ext cx="50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16</xdr:row>
      <xdr:rowOff>0</xdr:rowOff>
    </xdr:from>
    <xdr:to>
      <xdr:col>14</xdr:col>
      <xdr:colOff>660400</xdr:colOff>
      <xdr:row>17</xdr:row>
      <xdr:rowOff>126999</xdr:rowOff>
    </xdr:to>
    <xdr:pic>
      <xdr:nvPicPr>
        <xdr:cNvPr id="28" name="Picture 3373">
          <a:extLst>
            <a:ext uri="{FF2B5EF4-FFF2-40B4-BE49-F238E27FC236}">
              <a16:creationId xmlns:a16="http://schemas.microsoft.com/office/drawing/2014/main" id="{19064CA0-C8B9-4D47-B2BB-45181FAD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0550" y="4337050"/>
          <a:ext cx="298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279400</xdr:colOff>
      <xdr:row>19</xdr:row>
      <xdr:rowOff>31750</xdr:rowOff>
    </xdr:from>
    <xdr:to>
      <xdr:col>14</xdr:col>
      <xdr:colOff>577850</xdr:colOff>
      <xdr:row>20</xdr:row>
      <xdr:rowOff>285750</xdr:rowOff>
    </xdr:to>
    <xdr:pic>
      <xdr:nvPicPr>
        <xdr:cNvPr id="29" name="Picture 3375">
          <a:extLst>
            <a:ext uri="{FF2B5EF4-FFF2-40B4-BE49-F238E27FC236}">
              <a16:creationId xmlns:a16="http://schemas.microsoft.com/office/drawing/2014/main" id="{D0DB88AB-A7A8-4DC2-8151-6E2C5E5C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0" y="5213350"/>
          <a:ext cx="29845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241300</xdr:colOff>
      <xdr:row>21</xdr:row>
      <xdr:rowOff>101600</xdr:rowOff>
    </xdr:from>
    <xdr:to>
      <xdr:col>14</xdr:col>
      <xdr:colOff>641350</xdr:colOff>
      <xdr:row>22</xdr:row>
      <xdr:rowOff>234949</xdr:rowOff>
    </xdr:to>
    <xdr:pic>
      <xdr:nvPicPr>
        <xdr:cNvPr id="30" name="Picture 3377">
          <a:extLst>
            <a:ext uri="{FF2B5EF4-FFF2-40B4-BE49-F238E27FC236}">
              <a16:creationId xmlns:a16="http://schemas.microsoft.com/office/drawing/2014/main" id="{F595F4D5-BAA1-4B0F-9505-A84C58D5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900" y="5943600"/>
          <a:ext cx="4000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241300</xdr:colOff>
      <xdr:row>23</xdr:row>
      <xdr:rowOff>44450</xdr:rowOff>
    </xdr:from>
    <xdr:to>
      <xdr:col>14</xdr:col>
      <xdr:colOff>641350</xdr:colOff>
      <xdr:row>23</xdr:row>
      <xdr:rowOff>469900</xdr:rowOff>
    </xdr:to>
    <xdr:pic>
      <xdr:nvPicPr>
        <xdr:cNvPr id="31" name="Picture 3379">
          <a:extLst>
            <a:ext uri="{FF2B5EF4-FFF2-40B4-BE49-F238E27FC236}">
              <a16:creationId xmlns:a16="http://schemas.microsoft.com/office/drawing/2014/main" id="{9D9E4298-E96E-461F-ACE5-6E2FE3D3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900" y="6623050"/>
          <a:ext cx="4000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190500</xdr:colOff>
      <xdr:row>25</xdr:row>
      <xdr:rowOff>279400</xdr:rowOff>
    </xdr:from>
    <xdr:to>
      <xdr:col>14</xdr:col>
      <xdr:colOff>692150</xdr:colOff>
      <xdr:row>26</xdr:row>
      <xdr:rowOff>50800</xdr:rowOff>
    </xdr:to>
    <xdr:pic>
      <xdr:nvPicPr>
        <xdr:cNvPr id="32" name="Picture 3381">
          <a:extLst>
            <a:ext uri="{FF2B5EF4-FFF2-40B4-BE49-F238E27FC236}">
              <a16:creationId xmlns:a16="http://schemas.microsoft.com/office/drawing/2014/main" id="{B3113139-2EB5-4887-9DB1-7199F098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9100" y="7937500"/>
          <a:ext cx="501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127000</xdr:colOff>
      <xdr:row>27</xdr:row>
      <xdr:rowOff>95250</xdr:rowOff>
    </xdr:from>
    <xdr:to>
      <xdr:col>14</xdr:col>
      <xdr:colOff>781050</xdr:colOff>
      <xdr:row>29</xdr:row>
      <xdr:rowOff>-1</xdr:rowOff>
    </xdr:to>
    <xdr:pic>
      <xdr:nvPicPr>
        <xdr:cNvPr id="33" name="Picture 3385">
          <a:extLst>
            <a:ext uri="{FF2B5EF4-FFF2-40B4-BE49-F238E27FC236}">
              <a16:creationId xmlns:a16="http://schemas.microsoft.com/office/drawing/2014/main" id="{EAF82DA6-96D4-4BDE-AA1C-DE21AFCF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8515350"/>
          <a:ext cx="6540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279400</xdr:colOff>
      <xdr:row>31</xdr:row>
      <xdr:rowOff>146050</xdr:rowOff>
    </xdr:from>
    <xdr:to>
      <xdr:col>14</xdr:col>
      <xdr:colOff>679450</xdr:colOff>
      <xdr:row>32</xdr:row>
      <xdr:rowOff>95250</xdr:rowOff>
    </xdr:to>
    <xdr:pic>
      <xdr:nvPicPr>
        <xdr:cNvPr id="34" name="Picture 3387">
          <a:extLst>
            <a:ext uri="{FF2B5EF4-FFF2-40B4-BE49-F238E27FC236}">
              <a16:creationId xmlns:a16="http://schemas.microsoft.com/office/drawing/2014/main" id="{5D14212A-7D35-4820-9D55-3815B506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0" y="9201150"/>
          <a:ext cx="4000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292100</xdr:colOff>
      <xdr:row>33</xdr:row>
      <xdr:rowOff>107950</xdr:rowOff>
    </xdr:from>
    <xdr:to>
      <xdr:col>14</xdr:col>
      <xdr:colOff>692150</xdr:colOff>
      <xdr:row>35</xdr:row>
      <xdr:rowOff>50800</xdr:rowOff>
    </xdr:to>
    <xdr:pic>
      <xdr:nvPicPr>
        <xdr:cNvPr id="35" name="Picture 3389">
          <a:extLst>
            <a:ext uri="{FF2B5EF4-FFF2-40B4-BE49-F238E27FC236}">
              <a16:creationId xmlns:a16="http://schemas.microsoft.com/office/drawing/2014/main" id="{7BCB7EE4-1D39-4225-BBD1-76769783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9798050"/>
          <a:ext cx="4000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228600</xdr:colOff>
      <xdr:row>24</xdr:row>
      <xdr:rowOff>38100</xdr:rowOff>
    </xdr:from>
    <xdr:to>
      <xdr:col>14</xdr:col>
      <xdr:colOff>730250</xdr:colOff>
      <xdr:row>24</xdr:row>
      <xdr:rowOff>488950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16535EF2-6C56-448B-B99E-15251B254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0" y="7137400"/>
          <a:ext cx="5016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&#1099;/&#1055;&#1088;&#1072;&#1081;&#1089;_&#1054;&#1041;&#1065;&#1048;&#1049;_&#1041;&#1077;&#1083;&#1072;&#1088;&#1091;&#1089;&#1100;_c_2020.06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АКЦИИ на металл"/>
      <sheetName val="Распродаж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_QT"/>
      <sheetName val="1_9_Композит черепица AeroDek"/>
      <sheetName val="1_10_Черепица Luxard"/>
      <sheetName val="1_11_Черепица Metrotile "/>
      <sheetName val="1_12_ЦПЧ и Керамика"/>
      <sheetName val="1_13_Снегозад-ли GL и Optima"/>
      <sheetName val="1_14_ЭБК GL"/>
      <sheetName val="1_15_ЭБК Optima"/>
      <sheetName val="1_16_Vilpe"/>
      <sheetName val="1_17_Krovent и ТехноНиколь"/>
      <sheetName val="1_18_Проходки MasterFlash "/>
      <sheetName val="1_19_Fakro"/>
      <sheetName val="1_20_VELUX OPTIMA"/>
      <sheetName val="1_21_VELUX PREMIUM"/>
      <sheetName val="1_22_Дымники_колпаки_кожухи"/>
      <sheetName val="2_1_Водосток GL"/>
      <sheetName val="2_2_Водосток Vortex_Optima"/>
      <sheetName val="2_3_Водосток ПВХ GL"/>
      <sheetName val="3_1_ЦИНК"/>
      <sheetName val="4_1_ФАСАД"/>
      <sheetName val="4_2_Доборные элементы Фасад"/>
      <sheetName val="4_3_Виниловый сайдинг"/>
      <sheetName val="4_4_Декор эл-ты Mid-America"/>
      <sheetName val="4_5_Фасадные панели GL"/>
      <sheetName val="4_6_Фасадные панели"/>
      <sheetName val="4_7_Фиброцементный сайдинг"/>
      <sheetName val="4_8_ГК-профиль"/>
      <sheetName val="4_9_Навесная фасадная система1"/>
      <sheetName val="4_10_Навесная фасадная система2"/>
      <sheetName val="4_11_Навесная фасадная система3"/>
      <sheetName val="5_1_ЗАБОРЫ"/>
      <sheetName val="5_2_Доборные эл-ты ограждений"/>
      <sheetName val="5_3_Панельные ограждения"/>
      <sheetName val="5_4_Эл-ты панельных ограждений"/>
      <sheetName val="5_5_Модульные ограждения GL"/>
      <sheetName val="5_6_Временные огр и Рулон сетка"/>
      <sheetName val="5_7_Откат. ворота"/>
      <sheetName val="5_8_Распашные ворота и калитки"/>
      <sheetName val="5_9_Эл-ты ограждений Locinox"/>
      <sheetName val="6_1_Гидро-пароизоляция"/>
      <sheetName val="6_2_Комплектующие "/>
      <sheetName val="6_3_Крепеж"/>
      <sheetName val="6_4_Утеплители"/>
      <sheetName val="6_5_Carbon и Planter"/>
      <sheetName val="6_6_Инструменты"/>
      <sheetName val="6_7_Инструменты 2"/>
      <sheetName val="7_1_Террасная доска MasterDeck"/>
      <sheetName val="7_2_Водоотвод_и_Теплицы"/>
      <sheetName val="7_3_Таблички и Флюгеры"/>
      <sheetName val="8_УПАКОВКА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21">
          <cell r="A121">
            <v>0.57999999999999996</v>
          </cell>
        </row>
        <row r="122">
          <cell r="A122">
            <v>0.69</v>
          </cell>
        </row>
        <row r="123">
          <cell r="A123">
            <v>0.8</v>
          </cell>
        </row>
        <row r="124">
          <cell r="A124">
            <v>0.91</v>
          </cell>
        </row>
        <row r="125">
          <cell r="A125">
            <v>1.02</v>
          </cell>
        </row>
        <row r="126">
          <cell r="A126">
            <v>1.1299999999999999</v>
          </cell>
        </row>
        <row r="127">
          <cell r="A127">
            <v>1.24</v>
          </cell>
        </row>
        <row r="128">
          <cell r="A128">
            <v>1.35</v>
          </cell>
        </row>
        <row r="129">
          <cell r="A129">
            <v>1.46</v>
          </cell>
        </row>
        <row r="130">
          <cell r="A130">
            <v>1.57</v>
          </cell>
        </row>
        <row r="131">
          <cell r="A131">
            <v>1.68</v>
          </cell>
        </row>
        <row r="132">
          <cell r="A132">
            <v>1.79</v>
          </cell>
        </row>
        <row r="133">
          <cell r="A133">
            <v>1.9</v>
          </cell>
        </row>
        <row r="134">
          <cell r="A134">
            <v>2.0099999999999998</v>
          </cell>
        </row>
        <row r="139">
          <cell r="A139" t="str">
            <v>нет</v>
          </cell>
        </row>
        <row r="140">
          <cell r="A140" t="str">
            <v>Калитка 1,68 х 1</v>
          </cell>
        </row>
        <row r="141">
          <cell r="A141" t="str">
            <v>Калитка 2,0 х 1</v>
          </cell>
        </row>
        <row r="145">
          <cell r="A145" t="str">
            <v>нет</v>
          </cell>
        </row>
        <row r="146">
          <cell r="A146" t="str">
            <v>Ворота распашные 1,68 х 3,6</v>
          </cell>
        </row>
        <row r="147">
          <cell r="A147" t="str">
            <v>Ворота распашные 2,0 х 3,6</v>
          </cell>
        </row>
        <row r="148">
          <cell r="A148" t="str">
            <v>Ворота откатные 2,0 х 3,5</v>
          </cell>
        </row>
        <row r="149">
          <cell r="A149" t="str">
            <v>Ворота откатные 2,0 х 4,5</v>
          </cell>
        </row>
        <row r="150">
          <cell r="A150" t="str">
            <v>Ворота откатные на кирпичные столбы 2,0 х 3,5</v>
          </cell>
        </row>
        <row r="151">
          <cell r="A151" t="str">
            <v>Ворота откатные на кирпичные столбы 2,0 х 4,5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F4">
            <v>695</v>
          </cell>
          <cell r="H4">
            <v>723</v>
          </cell>
          <cell r="J4">
            <v>651</v>
          </cell>
          <cell r="N4">
            <v>812</v>
          </cell>
          <cell r="P4">
            <v>805</v>
          </cell>
          <cell r="R4">
            <v>714</v>
          </cell>
          <cell r="T4">
            <v>690</v>
          </cell>
          <cell r="V4">
            <v>621</v>
          </cell>
          <cell r="X4">
            <v>614</v>
          </cell>
          <cell r="Z4">
            <v>553</v>
          </cell>
          <cell r="AB4">
            <v>895</v>
          </cell>
          <cell r="AD4">
            <v>895</v>
          </cell>
          <cell r="AF4">
            <v>522</v>
          </cell>
          <cell r="AH4">
            <v>470</v>
          </cell>
          <cell r="AJ4">
            <v>565</v>
          </cell>
          <cell r="AL4">
            <v>520</v>
          </cell>
          <cell r="AN4">
            <v>468</v>
          </cell>
          <cell r="AP4">
            <v>422</v>
          </cell>
          <cell r="AR4">
            <v>411</v>
          </cell>
          <cell r="BB4">
            <v>370</v>
          </cell>
        </row>
        <row r="5">
          <cell r="F5">
            <v>695</v>
          </cell>
          <cell r="H5">
            <v>723</v>
          </cell>
          <cell r="J5">
            <v>651</v>
          </cell>
          <cell r="N5">
            <v>812</v>
          </cell>
          <cell r="P5">
            <v>805</v>
          </cell>
          <cell r="R5">
            <v>714</v>
          </cell>
          <cell r="T5">
            <v>690</v>
          </cell>
          <cell r="V5">
            <v>621</v>
          </cell>
          <cell r="X5">
            <v>614</v>
          </cell>
          <cell r="Z5">
            <v>553</v>
          </cell>
          <cell r="AB5">
            <v>895</v>
          </cell>
          <cell r="AD5">
            <v>895</v>
          </cell>
          <cell r="AF5">
            <v>522</v>
          </cell>
          <cell r="AH5">
            <v>470</v>
          </cell>
          <cell r="AJ5">
            <v>565</v>
          </cell>
          <cell r="AL5">
            <v>520</v>
          </cell>
          <cell r="AN5">
            <v>468</v>
          </cell>
          <cell r="AP5">
            <v>422</v>
          </cell>
          <cell r="AR5">
            <v>411</v>
          </cell>
          <cell r="BB5">
            <v>370</v>
          </cell>
        </row>
        <row r="6">
          <cell r="F6">
            <v>687</v>
          </cell>
          <cell r="H6">
            <v>714</v>
          </cell>
          <cell r="J6">
            <v>643</v>
          </cell>
          <cell r="N6">
            <v>796</v>
          </cell>
          <cell r="P6">
            <v>788</v>
          </cell>
          <cell r="R6">
            <v>702</v>
          </cell>
          <cell r="T6">
            <v>678</v>
          </cell>
          <cell r="V6">
            <v>610</v>
          </cell>
          <cell r="X6">
            <v>605</v>
          </cell>
          <cell r="Z6">
            <v>545</v>
          </cell>
          <cell r="AB6">
            <v>876</v>
          </cell>
          <cell r="AD6">
            <v>876</v>
          </cell>
          <cell r="AF6">
            <v>517</v>
          </cell>
          <cell r="AH6">
            <v>465</v>
          </cell>
          <cell r="AJ6">
            <v>558</v>
          </cell>
          <cell r="AL6">
            <v>515</v>
          </cell>
          <cell r="AN6">
            <v>464</v>
          </cell>
          <cell r="AP6">
            <v>415</v>
          </cell>
          <cell r="AR6">
            <v>405</v>
          </cell>
          <cell r="BB6">
            <v>366</v>
          </cell>
        </row>
        <row r="7">
          <cell r="F7">
            <v>687</v>
          </cell>
          <cell r="H7">
            <v>714</v>
          </cell>
          <cell r="J7">
            <v>643</v>
          </cell>
          <cell r="N7">
            <v>796</v>
          </cell>
          <cell r="P7">
            <v>788</v>
          </cell>
          <cell r="R7">
            <v>702</v>
          </cell>
          <cell r="T7">
            <v>678</v>
          </cell>
          <cell r="V7">
            <v>610</v>
          </cell>
          <cell r="X7">
            <v>605</v>
          </cell>
          <cell r="Z7">
            <v>545</v>
          </cell>
          <cell r="AB7">
            <v>876</v>
          </cell>
          <cell r="AD7">
            <v>876</v>
          </cell>
          <cell r="AF7">
            <v>517</v>
          </cell>
          <cell r="AH7">
            <v>465</v>
          </cell>
          <cell r="AJ7">
            <v>558</v>
          </cell>
          <cell r="AL7">
            <v>515</v>
          </cell>
          <cell r="AN7">
            <v>464</v>
          </cell>
          <cell r="AP7">
            <v>415</v>
          </cell>
          <cell r="AR7">
            <v>405</v>
          </cell>
          <cell r="BB7">
            <v>366</v>
          </cell>
        </row>
        <row r="8">
          <cell r="F8">
            <v>672</v>
          </cell>
          <cell r="H8">
            <v>699</v>
          </cell>
          <cell r="J8">
            <v>629</v>
          </cell>
          <cell r="L8">
            <v>548</v>
          </cell>
          <cell r="N8">
            <v>781</v>
          </cell>
          <cell r="P8">
            <v>773</v>
          </cell>
          <cell r="R8">
            <v>687</v>
          </cell>
          <cell r="T8">
            <v>663</v>
          </cell>
          <cell r="V8">
            <v>597</v>
          </cell>
          <cell r="X8">
            <v>590</v>
          </cell>
          <cell r="Z8">
            <v>531</v>
          </cell>
          <cell r="AB8">
            <v>861</v>
          </cell>
          <cell r="AD8">
            <v>861</v>
          </cell>
          <cell r="AF8">
            <v>502</v>
          </cell>
          <cell r="AH8">
            <v>452</v>
          </cell>
          <cell r="AJ8">
            <v>543</v>
          </cell>
          <cell r="AL8">
            <v>500</v>
          </cell>
          <cell r="AN8">
            <v>450</v>
          </cell>
          <cell r="AP8">
            <v>400</v>
          </cell>
          <cell r="AR8">
            <v>390</v>
          </cell>
          <cell r="BB8">
            <v>351</v>
          </cell>
          <cell r="BD8">
            <v>273</v>
          </cell>
          <cell r="BF8">
            <v>401</v>
          </cell>
        </row>
        <row r="9">
          <cell r="AP9">
            <v>400</v>
          </cell>
          <cell r="BB9">
            <v>351</v>
          </cell>
          <cell r="BD9">
            <v>273</v>
          </cell>
          <cell r="BF9">
            <v>401</v>
          </cell>
        </row>
        <row r="10">
          <cell r="F10">
            <v>687</v>
          </cell>
          <cell r="H10">
            <v>714</v>
          </cell>
          <cell r="N10">
            <v>796</v>
          </cell>
          <cell r="P10">
            <v>788</v>
          </cell>
          <cell r="R10">
            <v>702</v>
          </cell>
          <cell r="T10">
            <v>678</v>
          </cell>
          <cell r="V10">
            <v>610</v>
          </cell>
          <cell r="X10">
            <v>605</v>
          </cell>
          <cell r="Z10">
            <v>545</v>
          </cell>
          <cell r="AB10">
            <v>876</v>
          </cell>
          <cell r="AD10">
            <v>876</v>
          </cell>
          <cell r="AF10">
            <v>517</v>
          </cell>
          <cell r="AH10">
            <v>465</v>
          </cell>
          <cell r="AJ10">
            <v>558</v>
          </cell>
          <cell r="AL10">
            <v>515</v>
          </cell>
          <cell r="AN10">
            <v>464</v>
          </cell>
          <cell r="AP10">
            <v>415</v>
          </cell>
          <cell r="AR10">
            <v>405</v>
          </cell>
          <cell r="BB10">
            <v>366</v>
          </cell>
          <cell r="BD10">
            <v>288</v>
          </cell>
          <cell r="BF10">
            <v>416</v>
          </cell>
        </row>
        <row r="11">
          <cell r="F11">
            <v>1135</v>
          </cell>
          <cell r="H11">
            <v>1290</v>
          </cell>
          <cell r="J11">
            <v>1161</v>
          </cell>
          <cell r="L11">
            <v>972</v>
          </cell>
          <cell r="N11">
            <v>1262</v>
          </cell>
          <cell r="P11">
            <v>1247</v>
          </cell>
          <cell r="R11">
            <v>1164</v>
          </cell>
          <cell r="T11">
            <v>1116</v>
          </cell>
          <cell r="V11">
            <v>1004</v>
          </cell>
          <cell r="X11">
            <v>1021</v>
          </cell>
          <cell r="Z11">
            <v>919</v>
          </cell>
          <cell r="AB11">
            <v>1670</v>
          </cell>
          <cell r="AD11">
            <v>1670</v>
          </cell>
          <cell r="AF11">
            <v>979</v>
          </cell>
          <cell r="AH11">
            <v>881</v>
          </cell>
          <cell r="AJ11">
            <v>1057</v>
          </cell>
          <cell r="AL11">
            <v>969</v>
          </cell>
          <cell r="AN11">
            <v>872</v>
          </cell>
          <cell r="AP11">
            <v>794</v>
          </cell>
          <cell r="AR11">
            <v>814</v>
          </cell>
          <cell r="BB11">
            <v>671</v>
          </cell>
        </row>
        <row r="12">
          <cell r="F12">
            <v>666</v>
          </cell>
          <cell r="H12">
            <v>696</v>
          </cell>
          <cell r="J12">
            <v>626</v>
          </cell>
          <cell r="N12">
            <v>751</v>
          </cell>
          <cell r="P12">
            <v>744</v>
          </cell>
          <cell r="R12">
            <v>667</v>
          </cell>
          <cell r="T12">
            <v>644</v>
          </cell>
          <cell r="V12">
            <v>580</v>
          </cell>
          <cell r="X12">
            <v>593</v>
          </cell>
          <cell r="Z12">
            <v>534</v>
          </cell>
          <cell r="AB12">
            <v>821</v>
          </cell>
          <cell r="AD12">
            <v>821</v>
          </cell>
          <cell r="AJ12">
            <v>537</v>
          </cell>
          <cell r="AL12">
            <v>497</v>
          </cell>
          <cell r="AN12">
            <v>447</v>
          </cell>
          <cell r="AP12">
            <v>415</v>
          </cell>
          <cell r="AR12">
            <v>396</v>
          </cell>
          <cell r="AZ12">
            <v>494</v>
          </cell>
          <cell r="BB12">
            <v>367</v>
          </cell>
          <cell r="BX12">
            <v>346</v>
          </cell>
          <cell r="BZ12">
            <v>405</v>
          </cell>
        </row>
        <row r="13">
          <cell r="F13">
            <v>814</v>
          </cell>
          <cell r="H13">
            <v>851</v>
          </cell>
          <cell r="J13">
            <v>766</v>
          </cell>
          <cell r="N13">
            <v>918</v>
          </cell>
          <cell r="P13">
            <v>909</v>
          </cell>
          <cell r="R13">
            <v>816</v>
          </cell>
          <cell r="T13">
            <v>788</v>
          </cell>
          <cell r="V13">
            <v>709</v>
          </cell>
          <cell r="X13">
            <v>724</v>
          </cell>
          <cell r="Z13">
            <v>652</v>
          </cell>
          <cell r="AB13">
            <v>1003</v>
          </cell>
          <cell r="AD13">
            <v>1003</v>
          </cell>
          <cell r="AJ13">
            <v>657</v>
          </cell>
          <cell r="AL13">
            <v>608</v>
          </cell>
          <cell r="AN13">
            <v>547</v>
          </cell>
          <cell r="AP13">
            <v>507</v>
          </cell>
          <cell r="AR13">
            <v>483</v>
          </cell>
          <cell r="BB13">
            <v>448</v>
          </cell>
          <cell r="BT13">
            <v>359</v>
          </cell>
          <cell r="BV13">
            <v>377</v>
          </cell>
          <cell r="BX13">
            <v>423</v>
          </cell>
        </row>
        <row r="14">
          <cell r="F14">
            <v>768</v>
          </cell>
          <cell r="H14">
            <v>803</v>
          </cell>
          <cell r="J14">
            <v>723</v>
          </cell>
          <cell r="N14">
            <v>866</v>
          </cell>
          <cell r="P14">
            <v>858</v>
          </cell>
          <cell r="R14">
            <v>770</v>
          </cell>
          <cell r="T14">
            <v>743</v>
          </cell>
          <cell r="V14">
            <v>669</v>
          </cell>
          <cell r="X14">
            <v>683</v>
          </cell>
          <cell r="Z14">
            <v>615</v>
          </cell>
          <cell r="AJ14">
            <v>620</v>
          </cell>
          <cell r="AL14">
            <v>574</v>
          </cell>
          <cell r="AN14">
            <v>517</v>
          </cell>
          <cell r="AP14">
            <v>478</v>
          </cell>
          <cell r="AR14">
            <v>456</v>
          </cell>
          <cell r="AZ14">
            <v>569</v>
          </cell>
          <cell r="BB14">
            <v>423</v>
          </cell>
          <cell r="BX14">
            <v>399</v>
          </cell>
          <cell r="BZ14">
            <v>467</v>
          </cell>
        </row>
        <row r="15">
          <cell r="F15">
            <v>832</v>
          </cell>
          <cell r="H15">
            <v>870</v>
          </cell>
          <cell r="J15">
            <v>783</v>
          </cell>
          <cell r="N15">
            <v>938</v>
          </cell>
          <cell r="P15">
            <v>930</v>
          </cell>
          <cell r="R15">
            <v>834</v>
          </cell>
          <cell r="T15">
            <v>805</v>
          </cell>
          <cell r="V15">
            <v>725</v>
          </cell>
          <cell r="X15">
            <v>740</v>
          </cell>
          <cell r="Z15">
            <v>666</v>
          </cell>
          <cell r="AJ15">
            <v>671</v>
          </cell>
          <cell r="AL15">
            <v>621</v>
          </cell>
          <cell r="AN15">
            <v>559</v>
          </cell>
          <cell r="AP15">
            <v>518</v>
          </cell>
          <cell r="AR15">
            <v>494</v>
          </cell>
          <cell r="AZ15">
            <v>617</v>
          </cell>
          <cell r="BB15">
            <v>458</v>
          </cell>
          <cell r="BX15">
            <v>432</v>
          </cell>
          <cell r="BZ15">
            <v>506</v>
          </cell>
        </row>
        <row r="16">
          <cell r="D16">
            <v>771</v>
          </cell>
          <cell r="F16">
            <v>639</v>
          </cell>
          <cell r="H16">
            <v>670</v>
          </cell>
          <cell r="J16">
            <v>603</v>
          </cell>
          <cell r="L16">
            <v>510</v>
          </cell>
          <cell r="N16">
            <v>727</v>
          </cell>
          <cell r="P16">
            <v>720</v>
          </cell>
          <cell r="R16">
            <v>640</v>
          </cell>
          <cell r="T16">
            <v>616</v>
          </cell>
          <cell r="V16">
            <v>554</v>
          </cell>
          <cell r="X16">
            <v>562</v>
          </cell>
          <cell r="Z16">
            <v>506</v>
          </cell>
          <cell r="AB16">
            <v>800</v>
          </cell>
          <cell r="AD16">
            <v>800</v>
          </cell>
          <cell r="AF16">
            <v>468</v>
          </cell>
          <cell r="AH16">
            <v>421</v>
          </cell>
          <cell r="AJ16">
            <v>505</v>
          </cell>
          <cell r="AL16">
            <v>463</v>
          </cell>
          <cell r="AN16">
            <v>417</v>
          </cell>
          <cell r="AP16">
            <v>377</v>
          </cell>
          <cell r="AR16">
            <v>357</v>
          </cell>
          <cell r="AT16">
            <v>353</v>
          </cell>
          <cell r="AV16">
            <v>334</v>
          </cell>
          <cell r="BB16">
            <v>327</v>
          </cell>
          <cell r="BD16">
            <v>252</v>
          </cell>
          <cell r="BF16">
            <v>373</v>
          </cell>
          <cell r="BH16">
            <v>237</v>
          </cell>
          <cell r="BJ16">
            <v>225</v>
          </cell>
          <cell r="BL16">
            <v>304</v>
          </cell>
          <cell r="BN16">
            <v>295</v>
          </cell>
          <cell r="BP16">
            <v>206</v>
          </cell>
          <cell r="BR16">
            <v>232</v>
          </cell>
          <cell r="BT16">
            <v>251</v>
          </cell>
          <cell r="BV16">
            <v>266</v>
          </cell>
          <cell r="BX16">
            <v>305</v>
          </cell>
        </row>
        <row r="17">
          <cell r="D17">
            <v>826</v>
          </cell>
          <cell r="F17">
            <v>694</v>
          </cell>
          <cell r="H17">
            <v>725</v>
          </cell>
          <cell r="J17">
            <v>653</v>
          </cell>
          <cell r="L17">
            <v>565</v>
          </cell>
          <cell r="N17">
            <v>782</v>
          </cell>
          <cell r="P17">
            <v>775</v>
          </cell>
          <cell r="R17">
            <v>695</v>
          </cell>
          <cell r="T17">
            <v>671</v>
          </cell>
          <cell r="V17">
            <v>604</v>
          </cell>
          <cell r="X17">
            <v>617</v>
          </cell>
          <cell r="Z17">
            <v>555</v>
          </cell>
          <cell r="AB17">
            <v>855</v>
          </cell>
          <cell r="AD17">
            <v>855</v>
          </cell>
          <cell r="AF17">
            <v>523</v>
          </cell>
          <cell r="AH17">
            <v>471</v>
          </cell>
          <cell r="AJ17">
            <v>560</v>
          </cell>
          <cell r="AL17">
            <v>518</v>
          </cell>
          <cell r="AN17">
            <v>466</v>
          </cell>
          <cell r="AP17">
            <v>432</v>
          </cell>
          <cell r="AR17">
            <v>412</v>
          </cell>
          <cell r="AT17">
            <v>408</v>
          </cell>
          <cell r="AV17">
            <v>389</v>
          </cell>
          <cell r="BB17">
            <v>382</v>
          </cell>
          <cell r="BD17">
            <v>307</v>
          </cell>
          <cell r="BF17">
            <v>428</v>
          </cell>
          <cell r="BT17">
            <v>306</v>
          </cell>
          <cell r="BV17">
            <v>321</v>
          </cell>
        </row>
        <row r="18">
          <cell r="D18">
            <v>786</v>
          </cell>
          <cell r="F18">
            <v>652</v>
          </cell>
          <cell r="H18">
            <v>683</v>
          </cell>
          <cell r="J18">
            <v>615</v>
          </cell>
          <cell r="L18">
            <v>521</v>
          </cell>
          <cell r="N18">
            <v>741</v>
          </cell>
          <cell r="P18">
            <v>734</v>
          </cell>
          <cell r="R18">
            <v>653</v>
          </cell>
          <cell r="T18">
            <v>628</v>
          </cell>
          <cell r="V18">
            <v>565</v>
          </cell>
          <cell r="X18">
            <v>574</v>
          </cell>
          <cell r="Z18">
            <v>517</v>
          </cell>
          <cell r="AB18">
            <v>816</v>
          </cell>
          <cell r="AD18">
            <v>816</v>
          </cell>
          <cell r="AF18">
            <v>478</v>
          </cell>
          <cell r="AH18">
            <v>430</v>
          </cell>
          <cell r="AJ18">
            <v>515</v>
          </cell>
          <cell r="AL18">
            <v>473</v>
          </cell>
          <cell r="AN18">
            <v>426</v>
          </cell>
          <cell r="AP18">
            <v>385</v>
          </cell>
          <cell r="AR18">
            <v>365</v>
          </cell>
          <cell r="AT18">
            <v>361</v>
          </cell>
          <cell r="AV18">
            <v>342</v>
          </cell>
          <cell r="AZ18">
            <v>469</v>
          </cell>
          <cell r="BB18">
            <v>335</v>
          </cell>
          <cell r="BD18">
            <v>258</v>
          </cell>
          <cell r="BF18">
            <v>381</v>
          </cell>
          <cell r="BH18">
            <v>243</v>
          </cell>
          <cell r="BP18">
            <v>211</v>
          </cell>
          <cell r="BR18">
            <v>238</v>
          </cell>
          <cell r="BT18">
            <v>257</v>
          </cell>
          <cell r="BV18">
            <v>273</v>
          </cell>
          <cell r="BX18">
            <v>312</v>
          </cell>
          <cell r="BZ18">
            <v>375</v>
          </cell>
        </row>
        <row r="19">
          <cell r="D19">
            <v>841</v>
          </cell>
          <cell r="F19">
            <v>707</v>
          </cell>
          <cell r="H19">
            <v>738</v>
          </cell>
          <cell r="J19">
            <v>664</v>
          </cell>
          <cell r="L19">
            <v>576</v>
          </cell>
          <cell r="N19">
            <v>796</v>
          </cell>
          <cell r="P19">
            <v>789</v>
          </cell>
          <cell r="R19">
            <v>708</v>
          </cell>
          <cell r="T19">
            <v>683</v>
          </cell>
          <cell r="V19">
            <v>615</v>
          </cell>
          <cell r="X19">
            <v>629</v>
          </cell>
          <cell r="Z19">
            <v>566</v>
          </cell>
          <cell r="AB19">
            <v>871</v>
          </cell>
          <cell r="AD19">
            <v>871</v>
          </cell>
          <cell r="AF19">
            <v>533</v>
          </cell>
          <cell r="AH19">
            <v>480</v>
          </cell>
          <cell r="AJ19">
            <v>570</v>
          </cell>
          <cell r="AL19">
            <v>528</v>
          </cell>
          <cell r="AN19">
            <v>475</v>
          </cell>
          <cell r="AP19">
            <v>440</v>
          </cell>
          <cell r="AR19">
            <v>420</v>
          </cell>
          <cell r="AT19">
            <v>416</v>
          </cell>
          <cell r="AV19">
            <v>397</v>
          </cell>
          <cell r="BB19">
            <v>390</v>
          </cell>
          <cell r="BF19">
            <v>436</v>
          </cell>
          <cell r="BT19">
            <v>312</v>
          </cell>
          <cell r="BV19">
            <v>328</v>
          </cell>
        </row>
        <row r="20">
          <cell r="D20">
            <v>805</v>
          </cell>
          <cell r="F20">
            <v>667</v>
          </cell>
          <cell r="H20">
            <v>699</v>
          </cell>
          <cell r="J20">
            <v>629</v>
          </cell>
          <cell r="L20">
            <v>532</v>
          </cell>
          <cell r="N20">
            <v>759</v>
          </cell>
          <cell r="P20">
            <v>751</v>
          </cell>
          <cell r="R20">
            <v>668</v>
          </cell>
          <cell r="T20">
            <v>643</v>
          </cell>
          <cell r="V20">
            <v>579</v>
          </cell>
          <cell r="X20">
            <v>586</v>
          </cell>
          <cell r="Z20">
            <v>527</v>
          </cell>
          <cell r="AB20">
            <v>835</v>
          </cell>
          <cell r="AD20">
            <v>835</v>
          </cell>
          <cell r="AF20">
            <v>488</v>
          </cell>
          <cell r="AH20">
            <v>439</v>
          </cell>
          <cell r="AJ20">
            <v>527</v>
          </cell>
          <cell r="AL20">
            <v>486</v>
          </cell>
          <cell r="AN20">
            <v>437</v>
          </cell>
          <cell r="AP20">
            <v>393</v>
          </cell>
          <cell r="AR20">
            <v>373</v>
          </cell>
          <cell r="AT20">
            <v>371</v>
          </cell>
          <cell r="AV20">
            <v>349</v>
          </cell>
          <cell r="AZ20">
            <v>499</v>
          </cell>
          <cell r="BB20">
            <v>341</v>
          </cell>
          <cell r="BD20">
            <v>263</v>
          </cell>
          <cell r="BF20">
            <v>389</v>
          </cell>
          <cell r="BH20">
            <v>247</v>
          </cell>
          <cell r="BJ20">
            <v>233</v>
          </cell>
          <cell r="BP20">
            <v>215</v>
          </cell>
          <cell r="BR20">
            <v>242</v>
          </cell>
          <cell r="BT20">
            <v>262</v>
          </cell>
          <cell r="BV20">
            <v>278</v>
          </cell>
          <cell r="BX20">
            <v>318</v>
          </cell>
          <cell r="BZ20">
            <v>383</v>
          </cell>
        </row>
        <row r="22">
          <cell r="D22">
            <v>880</v>
          </cell>
          <cell r="F22">
            <v>730</v>
          </cell>
          <cell r="H22">
            <v>765</v>
          </cell>
          <cell r="J22">
            <v>689</v>
          </cell>
          <cell r="L22">
            <v>582</v>
          </cell>
          <cell r="N22">
            <v>830</v>
          </cell>
          <cell r="P22">
            <v>822</v>
          </cell>
          <cell r="R22">
            <v>731</v>
          </cell>
          <cell r="T22">
            <v>703</v>
          </cell>
          <cell r="V22">
            <v>633</v>
          </cell>
          <cell r="X22">
            <v>642</v>
          </cell>
          <cell r="Z22">
            <v>578</v>
          </cell>
          <cell r="AB22">
            <v>913</v>
          </cell>
          <cell r="AD22">
            <v>913</v>
          </cell>
          <cell r="AF22">
            <v>537</v>
          </cell>
          <cell r="AH22">
            <v>483</v>
          </cell>
          <cell r="AJ22">
            <v>576</v>
          </cell>
          <cell r="AL22">
            <v>531</v>
          </cell>
          <cell r="AN22">
            <v>478</v>
          </cell>
          <cell r="AP22">
            <v>435</v>
          </cell>
          <cell r="AR22">
            <v>411</v>
          </cell>
          <cell r="AT22">
            <v>403</v>
          </cell>
          <cell r="AV22">
            <v>381</v>
          </cell>
          <cell r="AZ22">
            <v>547</v>
          </cell>
          <cell r="BB22">
            <v>377</v>
          </cell>
          <cell r="BD22">
            <v>288</v>
          </cell>
          <cell r="BF22">
            <v>426</v>
          </cell>
          <cell r="BR22">
            <v>265</v>
          </cell>
          <cell r="BT22">
            <v>287</v>
          </cell>
          <cell r="BV22">
            <v>304</v>
          </cell>
          <cell r="BX22">
            <v>348</v>
          </cell>
          <cell r="BZ22">
            <v>419</v>
          </cell>
        </row>
        <row r="23">
          <cell r="N23">
            <v>829</v>
          </cell>
          <cell r="P23">
            <v>821</v>
          </cell>
          <cell r="R23">
            <v>730</v>
          </cell>
          <cell r="T23">
            <v>702</v>
          </cell>
          <cell r="V23">
            <v>632</v>
          </cell>
          <cell r="X23">
            <v>641</v>
          </cell>
          <cell r="Z23">
            <v>577</v>
          </cell>
          <cell r="AB23">
            <v>912</v>
          </cell>
          <cell r="AD23">
            <v>912</v>
          </cell>
          <cell r="AF23">
            <v>532</v>
          </cell>
          <cell r="AH23">
            <v>479</v>
          </cell>
          <cell r="AJ23">
            <v>575</v>
          </cell>
          <cell r="AL23">
            <v>527</v>
          </cell>
          <cell r="AN23">
            <v>474</v>
          </cell>
          <cell r="AP23">
            <v>429</v>
          </cell>
          <cell r="AR23">
            <v>406</v>
          </cell>
          <cell r="AX23">
            <v>628</v>
          </cell>
          <cell r="AZ23">
            <v>540</v>
          </cell>
          <cell r="BV23">
            <v>300</v>
          </cell>
          <cell r="BX23">
            <v>344</v>
          </cell>
          <cell r="BZ23">
            <v>416</v>
          </cell>
          <cell r="CB23">
            <v>482</v>
          </cell>
        </row>
        <row r="24">
          <cell r="N24">
            <v>967</v>
          </cell>
          <cell r="P24">
            <v>958</v>
          </cell>
          <cell r="R24">
            <v>851</v>
          </cell>
          <cell r="T24">
            <v>820</v>
          </cell>
          <cell r="V24">
            <v>738</v>
          </cell>
          <cell r="X24">
            <v>748</v>
          </cell>
          <cell r="Z24">
            <v>673</v>
          </cell>
          <cell r="AB24">
            <v>1064</v>
          </cell>
          <cell r="AD24">
            <v>1064</v>
          </cell>
          <cell r="AF24">
            <v>620</v>
          </cell>
          <cell r="AH24">
            <v>558</v>
          </cell>
          <cell r="AJ24">
            <v>671</v>
          </cell>
          <cell r="AL24">
            <v>616</v>
          </cell>
          <cell r="AN24">
            <v>554</v>
          </cell>
          <cell r="AR24">
            <v>475</v>
          </cell>
          <cell r="AX24">
            <v>738</v>
          </cell>
          <cell r="AZ24">
            <v>634</v>
          </cell>
          <cell r="BV24">
            <v>354</v>
          </cell>
          <cell r="BX24">
            <v>393</v>
          </cell>
          <cell r="BZ24">
            <v>475</v>
          </cell>
          <cell r="CB24">
            <v>550</v>
          </cell>
          <cell r="CD24">
            <v>613</v>
          </cell>
        </row>
        <row r="25">
          <cell r="P25" t="str">
            <v>-</v>
          </cell>
          <cell r="R25" t="str">
            <v>-</v>
          </cell>
          <cell r="T25" t="str">
            <v>-</v>
          </cell>
          <cell r="V25" t="str">
            <v>-</v>
          </cell>
          <cell r="X25" t="str">
            <v>-</v>
          </cell>
          <cell r="AD25" t="str">
            <v>-</v>
          </cell>
          <cell r="AX25">
            <v>834</v>
          </cell>
          <cell r="AZ25">
            <v>717</v>
          </cell>
          <cell r="BZ25">
            <v>536</v>
          </cell>
          <cell r="CB25">
            <v>621</v>
          </cell>
          <cell r="CD25">
            <v>691</v>
          </cell>
        </row>
        <row r="26">
          <cell r="D26">
            <v>781</v>
          </cell>
          <cell r="F26">
            <v>649</v>
          </cell>
          <cell r="H26">
            <v>680</v>
          </cell>
          <cell r="J26">
            <v>612</v>
          </cell>
          <cell r="L26">
            <v>520</v>
          </cell>
          <cell r="N26">
            <v>752</v>
          </cell>
          <cell r="P26">
            <v>746</v>
          </cell>
          <cell r="R26">
            <v>650</v>
          </cell>
          <cell r="T26">
            <v>626</v>
          </cell>
          <cell r="V26">
            <v>563</v>
          </cell>
          <cell r="X26">
            <v>572</v>
          </cell>
          <cell r="Z26">
            <v>515</v>
          </cell>
          <cell r="AB26">
            <v>839</v>
          </cell>
          <cell r="AD26">
            <v>839</v>
          </cell>
          <cell r="AF26">
            <v>478</v>
          </cell>
          <cell r="AH26">
            <v>430</v>
          </cell>
          <cell r="AJ26">
            <v>515</v>
          </cell>
          <cell r="AL26">
            <v>473</v>
          </cell>
          <cell r="AN26">
            <v>426</v>
          </cell>
          <cell r="AP26">
            <v>394</v>
          </cell>
          <cell r="AR26">
            <v>367</v>
          </cell>
          <cell r="AT26">
            <v>353</v>
          </cell>
          <cell r="AV26">
            <v>334</v>
          </cell>
          <cell r="AX26">
            <v>531</v>
          </cell>
          <cell r="AZ26">
            <v>459</v>
          </cell>
          <cell r="BB26">
            <v>327</v>
          </cell>
          <cell r="BD26">
            <v>252</v>
          </cell>
          <cell r="BF26">
            <v>373</v>
          </cell>
          <cell r="BP26">
            <v>199</v>
          </cell>
          <cell r="BR26">
            <v>223</v>
          </cell>
          <cell r="BT26">
            <v>241</v>
          </cell>
          <cell r="BV26">
            <v>255</v>
          </cell>
          <cell r="BX26">
            <v>292</v>
          </cell>
          <cell r="BZ26">
            <v>352</v>
          </cell>
          <cell r="CB26">
            <v>408</v>
          </cell>
          <cell r="CD26">
            <v>455</v>
          </cell>
        </row>
        <row r="27">
          <cell r="D27">
            <v>776</v>
          </cell>
          <cell r="F27">
            <v>644</v>
          </cell>
          <cell r="H27">
            <v>675</v>
          </cell>
          <cell r="J27">
            <v>608</v>
          </cell>
          <cell r="L27">
            <v>515</v>
          </cell>
          <cell r="N27">
            <v>747</v>
          </cell>
          <cell r="P27">
            <v>741</v>
          </cell>
          <cell r="R27">
            <v>645</v>
          </cell>
          <cell r="T27">
            <v>621</v>
          </cell>
          <cell r="V27">
            <v>559</v>
          </cell>
          <cell r="X27">
            <v>567</v>
          </cell>
          <cell r="Z27">
            <v>510</v>
          </cell>
          <cell r="AB27">
            <v>834</v>
          </cell>
          <cell r="AD27">
            <v>834</v>
          </cell>
          <cell r="AF27">
            <v>473</v>
          </cell>
          <cell r="AH27">
            <v>426</v>
          </cell>
          <cell r="AJ27">
            <v>510</v>
          </cell>
          <cell r="AL27">
            <v>468</v>
          </cell>
          <cell r="AN27">
            <v>421</v>
          </cell>
          <cell r="AP27">
            <v>389</v>
          </cell>
          <cell r="AR27">
            <v>362</v>
          </cell>
          <cell r="AT27">
            <v>353</v>
          </cell>
          <cell r="AV27">
            <v>334</v>
          </cell>
          <cell r="AX27">
            <v>531</v>
          </cell>
          <cell r="AZ27">
            <v>459</v>
          </cell>
          <cell r="BB27">
            <v>327</v>
          </cell>
          <cell r="BD27">
            <v>252</v>
          </cell>
          <cell r="BF27">
            <v>373</v>
          </cell>
          <cell r="BH27">
            <v>237</v>
          </cell>
          <cell r="BP27">
            <v>199</v>
          </cell>
          <cell r="BR27">
            <v>223</v>
          </cell>
          <cell r="BT27">
            <v>241</v>
          </cell>
          <cell r="BV27">
            <v>255</v>
          </cell>
          <cell r="BX27">
            <v>292</v>
          </cell>
          <cell r="BZ27">
            <v>352</v>
          </cell>
          <cell r="CB27">
            <v>408</v>
          </cell>
          <cell r="CD27">
            <v>455</v>
          </cell>
        </row>
        <row r="28">
          <cell r="D28">
            <v>852</v>
          </cell>
          <cell r="F28">
            <v>709</v>
          </cell>
          <cell r="H28">
            <v>744</v>
          </cell>
          <cell r="J28">
            <v>670</v>
          </cell>
          <cell r="L28">
            <v>578</v>
          </cell>
          <cell r="N28">
            <v>855</v>
          </cell>
          <cell r="P28">
            <v>847</v>
          </cell>
          <cell r="R28">
            <v>711</v>
          </cell>
          <cell r="T28">
            <v>684</v>
          </cell>
          <cell r="V28">
            <v>616</v>
          </cell>
          <cell r="X28">
            <v>628</v>
          </cell>
          <cell r="Z28">
            <v>565</v>
          </cell>
          <cell r="AB28">
            <v>886</v>
          </cell>
          <cell r="AD28">
            <v>886</v>
          </cell>
          <cell r="AF28">
            <v>530</v>
          </cell>
          <cell r="AH28">
            <v>477</v>
          </cell>
          <cell r="AJ28">
            <v>570</v>
          </cell>
          <cell r="AL28">
            <v>572</v>
          </cell>
          <cell r="AN28">
            <v>515</v>
          </cell>
          <cell r="AP28">
            <v>464</v>
          </cell>
          <cell r="AR28">
            <v>445</v>
          </cell>
          <cell r="BB28">
            <v>405</v>
          </cell>
        </row>
        <row r="29">
          <cell r="D29">
            <v>918</v>
          </cell>
          <cell r="F29">
            <v>767</v>
          </cell>
          <cell r="H29">
            <v>802</v>
          </cell>
          <cell r="J29">
            <v>722</v>
          </cell>
          <cell r="L29">
            <v>626</v>
          </cell>
          <cell r="N29">
            <v>938</v>
          </cell>
          <cell r="P29">
            <v>914</v>
          </cell>
          <cell r="R29">
            <v>769</v>
          </cell>
          <cell r="T29">
            <v>741</v>
          </cell>
          <cell r="V29">
            <v>667</v>
          </cell>
          <cell r="X29">
            <v>680</v>
          </cell>
          <cell r="Z29">
            <v>612</v>
          </cell>
          <cell r="AB29">
            <v>955</v>
          </cell>
          <cell r="AD29">
            <v>955</v>
          </cell>
          <cell r="AF29">
            <v>573</v>
          </cell>
          <cell r="AH29">
            <v>516</v>
          </cell>
          <cell r="AJ29">
            <v>618</v>
          </cell>
          <cell r="AL29">
            <v>607</v>
          </cell>
          <cell r="AN29">
            <v>546</v>
          </cell>
          <cell r="AP29">
            <v>522</v>
          </cell>
          <cell r="AR29">
            <v>484</v>
          </cell>
          <cell r="BB29">
            <v>437</v>
          </cell>
        </row>
        <row r="30">
          <cell r="D30">
            <v>872</v>
          </cell>
          <cell r="F30">
            <v>725</v>
          </cell>
          <cell r="H30">
            <v>762</v>
          </cell>
          <cell r="J30">
            <v>686</v>
          </cell>
          <cell r="L30">
            <v>592</v>
          </cell>
          <cell r="N30">
            <v>867</v>
          </cell>
          <cell r="P30">
            <v>859</v>
          </cell>
          <cell r="T30">
            <v>701</v>
          </cell>
          <cell r="V30">
            <v>631</v>
          </cell>
          <cell r="X30">
            <v>643</v>
          </cell>
          <cell r="Z30">
            <v>579</v>
          </cell>
          <cell r="AB30">
            <v>905</v>
          </cell>
          <cell r="AD30">
            <v>905</v>
          </cell>
          <cell r="AF30">
            <v>543</v>
          </cell>
          <cell r="AH30">
            <v>489</v>
          </cell>
          <cell r="AJ30">
            <v>581</v>
          </cell>
          <cell r="AL30">
            <v>581</v>
          </cell>
          <cell r="AN30">
            <v>523</v>
          </cell>
          <cell r="AP30">
            <v>475</v>
          </cell>
          <cell r="AR30">
            <v>462</v>
          </cell>
          <cell r="BB30">
            <v>418</v>
          </cell>
        </row>
        <row r="32">
          <cell r="D32">
            <v>872</v>
          </cell>
          <cell r="F32">
            <v>725</v>
          </cell>
          <cell r="H32">
            <v>762</v>
          </cell>
          <cell r="J32">
            <v>686</v>
          </cell>
          <cell r="N32">
            <v>867</v>
          </cell>
          <cell r="P32">
            <v>859</v>
          </cell>
          <cell r="R32">
            <v>726</v>
          </cell>
          <cell r="T32">
            <v>701</v>
          </cell>
          <cell r="V32">
            <v>631</v>
          </cell>
          <cell r="X32">
            <v>643</v>
          </cell>
          <cell r="Z32">
            <v>579</v>
          </cell>
          <cell r="AB32">
            <v>905</v>
          </cell>
          <cell r="AD32">
            <v>905</v>
          </cell>
          <cell r="AF32">
            <v>543</v>
          </cell>
          <cell r="AH32">
            <v>489</v>
          </cell>
          <cell r="AJ32">
            <v>581</v>
          </cell>
          <cell r="AP32">
            <v>475</v>
          </cell>
          <cell r="AR32">
            <v>462</v>
          </cell>
          <cell r="BB32">
            <v>418</v>
          </cell>
        </row>
        <row r="35">
          <cell r="D35">
            <v>122</v>
          </cell>
          <cell r="F35">
            <v>94</v>
          </cell>
          <cell r="H35">
            <v>120</v>
          </cell>
          <cell r="J35">
            <v>108</v>
          </cell>
          <cell r="L35">
            <v>83</v>
          </cell>
          <cell r="N35">
            <v>125</v>
          </cell>
          <cell r="P35">
            <v>123</v>
          </cell>
          <cell r="R35">
            <v>120</v>
          </cell>
          <cell r="T35">
            <v>115</v>
          </cell>
          <cell r="V35">
            <v>104</v>
          </cell>
          <cell r="X35">
            <v>101</v>
          </cell>
          <cell r="Z35">
            <v>91</v>
          </cell>
          <cell r="AB35">
            <v>151</v>
          </cell>
          <cell r="AD35">
            <v>151</v>
          </cell>
          <cell r="AF35">
            <v>104</v>
          </cell>
          <cell r="AH35">
            <v>94</v>
          </cell>
          <cell r="AJ35">
            <v>103</v>
          </cell>
          <cell r="AL35">
            <v>94</v>
          </cell>
          <cell r="AN35">
            <v>85</v>
          </cell>
          <cell r="AP35">
            <v>79</v>
          </cell>
          <cell r="AR35">
            <v>67</v>
          </cell>
          <cell r="AT35">
            <v>64</v>
          </cell>
          <cell r="AV35">
            <v>59</v>
          </cell>
          <cell r="BB35">
            <v>57</v>
          </cell>
          <cell r="BD35">
            <v>48</v>
          </cell>
          <cell r="BF35">
            <v>78</v>
          </cell>
        </row>
        <row r="36">
          <cell r="D36">
            <v>126</v>
          </cell>
          <cell r="F36">
            <v>98</v>
          </cell>
          <cell r="H36">
            <v>124</v>
          </cell>
          <cell r="J36">
            <v>112</v>
          </cell>
          <cell r="L36">
            <v>87</v>
          </cell>
          <cell r="N36">
            <v>130</v>
          </cell>
          <cell r="P36">
            <v>128</v>
          </cell>
          <cell r="R36">
            <v>125</v>
          </cell>
          <cell r="T36">
            <v>120</v>
          </cell>
          <cell r="V36">
            <v>108</v>
          </cell>
          <cell r="X36">
            <v>106</v>
          </cell>
          <cell r="Z36">
            <v>95</v>
          </cell>
          <cell r="AB36">
            <v>155</v>
          </cell>
          <cell r="AD36">
            <v>155</v>
          </cell>
          <cell r="AF36">
            <v>108</v>
          </cell>
          <cell r="AH36">
            <v>97</v>
          </cell>
          <cell r="AJ36">
            <v>107</v>
          </cell>
          <cell r="AL36">
            <v>98</v>
          </cell>
          <cell r="AN36">
            <v>88</v>
          </cell>
          <cell r="AP36">
            <v>83</v>
          </cell>
          <cell r="AR36">
            <v>71</v>
          </cell>
          <cell r="AT36">
            <v>68</v>
          </cell>
          <cell r="AV36">
            <v>63</v>
          </cell>
          <cell r="BB36">
            <v>61</v>
          </cell>
          <cell r="BD36">
            <v>52</v>
          </cell>
          <cell r="BF36">
            <v>82</v>
          </cell>
        </row>
        <row r="37">
          <cell r="D37">
            <v>127</v>
          </cell>
          <cell r="F37">
            <v>99</v>
          </cell>
          <cell r="H37">
            <v>125</v>
          </cell>
          <cell r="J37">
            <v>113</v>
          </cell>
          <cell r="L37">
            <v>88</v>
          </cell>
          <cell r="N37">
            <v>131</v>
          </cell>
          <cell r="P37">
            <v>129</v>
          </cell>
          <cell r="R37">
            <v>126</v>
          </cell>
          <cell r="T37">
            <v>121</v>
          </cell>
          <cell r="V37">
            <v>109</v>
          </cell>
          <cell r="X37">
            <v>107</v>
          </cell>
          <cell r="Z37">
            <v>96</v>
          </cell>
          <cell r="AB37">
            <v>156</v>
          </cell>
          <cell r="AD37">
            <v>156</v>
          </cell>
          <cell r="AF37">
            <v>109</v>
          </cell>
          <cell r="AH37">
            <v>98</v>
          </cell>
          <cell r="AJ37">
            <v>108</v>
          </cell>
          <cell r="AL37">
            <v>99</v>
          </cell>
          <cell r="AN37">
            <v>89</v>
          </cell>
          <cell r="AP37">
            <v>84</v>
          </cell>
          <cell r="AR37">
            <v>72</v>
          </cell>
          <cell r="AT37">
            <v>69</v>
          </cell>
          <cell r="AV37">
            <v>64</v>
          </cell>
          <cell r="BB37">
            <v>62</v>
          </cell>
          <cell r="BD37">
            <v>53</v>
          </cell>
          <cell r="BF37">
            <v>83</v>
          </cell>
        </row>
        <row r="38">
          <cell r="D38">
            <v>131</v>
          </cell>
          <cell r="F38">
            <v>103</v>
          </cell>
          <cell r="H38">
            <v>129</v>
          </cell>
          <cell r="J38">
            <v>116</v>
          </cell>
          <cell r="L38">
            <v>92</v>
          </cell>
          <cell r="N38">
            <v>136</v>
          </cell>
          <cell r="P38">
            <v>134</v>
          </cell>
          <cell r="R38">
            <v>131</v>
          </cell>
          <cell r="T38">
            <v>126</v>
          </cell>
          <cell r="V38">
            <v>113</v>
          </cell>
          <cell r="X38">
            <v>112</v>
          </cell>
          <cell r="Z38">
            <v>101</v>
          </cell>
          <cell r="AB38">
            <v>160</v>
          </cell>
          <cell r="AD38">
            <v>160</v>
          </cell>
          <cell r="AF38">
            <v>113</v>
          </cell>
          <cell r="AH38">
            <v>102</v>
          </cell>
          <cell r="AJ38">
            <v>112</v>
          </cell>
          <cell r="AL38">
            <v>103</v>
          </cell>
          <cell r="AN38">
            <v>93</v>
          </cell>
          <cell r="AP38">
            <v>88</v>
          </cell>
          <cell r="AR38">
            <v>76</v>
          </cell>
          <cell r="AT38">
            <v>73</v>
          </cell>
          <cell r="AV38">
            <v>68</v>
          </cell>
          <cell r="BB38">
            <v>66</v>
          </cell>
          <cell r="BD38">
            <v>57</v>
          </cell>
          <cell r="BF38">
            <v>87</v>
          </cell>
        </row>
        <row r="39">
          <cell r="D39">
            <v>127</v>
          </cell>
          <cell r="F39">
            <v>99</v>
          </cell>
          <cell r="H39">
            <v>125</v>
          </cell>
          <cell r="J39">
            <v>113</v>
          </cell>
          <cell r="L39">
            <v>88</v>
          </cell>
          <cell r="N39">
            <v>131</v>
          </cell>
          <cell r="P39">
            <v>129</v>
          </cell>
          <cell r="R39">
            <v>126</v>
          </cell>
          <cell r="T39">
            <v>121</v>
          </cell>
          <cell r="V39">
            <v>109</v>
          </cell>
          <cell r="X39">
            <v>107</v>
          </cell>
          <cell r="Z39">
            <v>96</v>
          </cell>
          <cell r="AB39">
            <v>156</v>
          </cell>
          <cell r="AD39">
            <v>156</v>
          </cell>
          <cell r="AF39">
            <v>109</v>
          </cell>
          <cell r="AH39">
            <v>98</v>
          </cell>
          <cell r="AJ39">
            <v>108</v>
          </cell>
          <cell r="AL39">
            <v>99</v>
          </cell>
          <cell r="AN39">
            <v>89</v>
          </cell>
          <cell r="AP39">
            <v>84</v>
          </cell>
          <cell r="AR39">
            <v>72</v>
          </cell>
          <cell r="AT39">
            <v>69</v>
          </cell>
          <cell r="AV39">
            <v>64</v>
          </cell>
          <cell r="BB39">
            <v>62</v>
          </cell>
          <cell r="BD39">
            <v>53</v>
          </cell>
          <cell r="BF39">
            <v>83</v>
          </cell>
        </row>
        <row r="40">
          <cell r="D40">
            <v>131</v>
          </cell>
          <cell r="F40">
            <v>103</v>
          </cell>
          <cell r="H40">
            <v>129</v>
          </cell>
          <cell r="J40">
            <v>116</v>
          </cell>
          <cell r="L40">
            <v>92</v>
          </cell>
          <cell r="N40">
            <v>136</v>
          </cell>
          <cell r="P40">
            <v>134</v>
          </cell>
          <cell r="R40">
            <v>131</v>
          </cell>
          <cell r="T40">
            <v>126</v>
          </cell>
          <cell r="V40">
            <v>113</v>
          </cell>
          <cell r="X40">
            <v>112</v>
          </cell>
          <cell r="Z40">
            <v>101</v>
          </cell>
          <cell r="AB40">
            <v>160</v>
          </cell>
          <cell r="AD40">
            <v>160</v>
          </cell>
          <cell r="AF40">
            <v>113</v>
          </cell>
          <cell r="AH40">
            <v>102</v>
          </cell>
          <cell r="AJ40">
            <v>112</v>
          </cell>
          <cell r="AL40">
            <v>103</v>
          </cell>
          <cell r="AN40">
            <v>93</v>
          </cell>
          <cell r="AP40">
            <v>88</v>
          </cell>
          <cell r="AR40">
            <v>76</v>
          </cell>
          <cell r="AT40">
            <v>73</v>
          </cell>
          <cell r="AV40">
            <v>68</v>
          </cell>
          <cell r="BB40">
            <v>66</v>
          </cell>
          <cell r="BD40">
            <v>57</v>
          </cell>
          <cell r="BF40">
            <v>87</v>
          </cell>
        </row>
        <row r="41">
          <cell r="D41">
            <v>137</v>
          </cell>
          <cell r="F41">
            <v>108</v>
          </cell>
          <cell r="H41">
            <v>134</v>
          </cell>
          <cell r="J41">
            <v>121</v>
          </cell>
          <cell r="L41">
            <v>97</v>
          </cell>
          <cell r="N41">
            <v>146</v>
          </cell>
          <cell r="P41">
            <v>144</v>
          </cell>
          <cell r="R41">
            <v>141</v>
          </cell>
          <cell r="T41">
            <v>138</v>
          </cell>
          <cell r="V41">
            <v>124</v>
          </cell>
          <cell r="X41">
            <v>122</v>
          </cell>
          <cell r="Z41">
            <v>110</v>
          </cell>
          <cell r="AB41">
            <v>170</v>
          </cell>
          <cell r="AD41">
            <v>170</v>
          </cell>
          <cell r="AF41">
            <v>123</v>
          </cell>
          <cell r="AH41">
            <v>111</v>
          </cell>
          <cell r="AJ41">
            <v>122</v>
          </cell>
          <cell r="AL41">
            <v>112</v>
          </cell>
          <cell r="AN41">
            <v>101</v>
          </cell>
          <cell r="AP41">
            <v>93</v>
          </cell>
          <cell r="AR41">
            <v>81</v>
          </cell>
          <cell r="AT41">
            <v>77</v>
          </cell>
          <cell r="AV41">
            <v>69</v>
          </cell>
          <cell r="BB41">
            <v>70</v>
          </cell>
          <cell r="BD41">
            <v>62</v>
          </cell>
          <cell r="BF41">
            <v>92</v>
          </cell>
        </row>
        <row r="42">
          <cell r="D42">
            <v>141</v>
          </cell>
          <cell r="F42">
            <v>112</v>
          </cell>
          <cell r="H42">
            <v>138</v>
          </cell>
          <cell r="J42">
            <v>124</v>
          </cell>
          <cell r="L42">
            <v>101</v>
          </cell>
          <cell r="N42">
            <v>150</v>
          </cell>
          <cell r="P42">
            <v>148</v>
          </cell>
          <cell r="R42">
            <v>145</v>
          </cell>
          <cell r="T42">
            <v>141</v>
          </cell>
          <cell r="V42">
            <v>127</v>
          </cell>
          <cell r="X42">
            <v>126</v>
          </cell>
          <cell r="Z42">
            <v>113</v>
          </cell>
          <cell r="AB42">
            <v>174</v>
          </cell>
          <cell r="AD42">
            <v>174</v>
          </cell>
          <cell r="AF42">
            <v>127</v>
          </cell>
          <cell r="AH42">
            <v>114</v>
          </cell>
          <cell r="AJ42">
            <v>126</v>
          </cell>
          <cell r="AL42">
            <v>116</v>
          </cell>
          <cell r="AN42">
            <v>104</v>
          </cell>
          <cell r="AP42">
            <v>97</v>
          </cell>
          <cell r="AR42">
            <v>85</v>
          </cell>
          <cell r="AT42">
            <v>81</v>
          </cell>
          <cell r="AV42">
            <v>73</v>
          </cell>
          <cell r="BB42">
            <v>73</v>
          </cell>
          <cell r="BD42">
            <v>64</v>
          </cell>
          <cell r="BF42">
            <v>96</v>
          </cell>
        </row>
        <row r="43">
          <cell r="D43">
            <v>137</v>
          </cell>
          <cell r="T43">
            <v>138</v>
          </cell>
          <cell r="AT43">
            <v>77</v>
          </cell>
          <cell r="BB43">
            <v>70</v>
          </cell>
          <cell r="BD43">
            <v>62</v>
          </cell>
        </row>
        <row r="44">
          <cell r="D44">
            <v>141</v>
          </cell>
          <cell r="T44">
            <v>141</v>
          </cell>
          <cell r="AT44">
            <v>81</v>
          </cell>
          <cell r="BB44">
            <v>73</v>
          </cell>
          <cell r="BD44">
            <v>64</v>
          </cell>
        </row>
        <row r="45">
          <cell r="D45">
            <v>137</v>
          </cell>
          <cell r="T45">
            <v>138</v>
          </cell>
          <cell r="AT45">
            <v>77</v>
          </cell>
          <cell r="BB45">
            <v>70</v>
          </cell>
          <cell r="BD45">
            <v>62</v>
          </cell>
        </row>
        <row r="46">
          <cell r="D46">
            <v>141</v>
          </cell>
          <cell r="T46">
            <v>141</v>
          </cell>
          <cell r="AT46">
            <v>81</v>
          </cell>
          <cell r="BB46">
            <v>73</v>
          </cell>
          <cell r="BD46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7178-769F-44EA-BB83-6FC646019414}">
  <sheetPr>
    <tabColor indexed="50"/>
    <pageSetUpPr fitToPage="1"/>
  </sheetPr>
  <dimension ref="A1:R95"/>
  <sheetViews>
    <sheetView tabSelected="1" zoomScale="75" zoomScaleNormal="75" workbookViewId="0">
      <selection activeCell="B51" sqref="B51"/>
    </sheetView>
  </sheetViews>
  <sheetFormatPr defaultColWidth="9.1796875" defaultRowHeight="14.5" x14ac:dyDescent="0.35"/>
  <cols>
    <col min="1" max="1" width="18.81640625" style="3" customWidth="1"/>
    <col min="2" max="2" width="17.81640625" style="3" customWidth="1"/>
    <col min="3" max="3" width="22.1796875" style="3" customWidth="1"/>
    <col min="4" max="4" width="17.1796875" style="3" customWidth="1"/>
    <col min="5" max="5" width="21.26953125" style="3" customWidth="1"/>
    <col min="6" max="6" width="11" style="3" customWidth="1"/>
    <col min="7" max="7" width="10.54296875" style="3" customWidth="1"/>
    <col min="8" max="8" width="10.81640625" style="3" customWidth="1"/>
    <col min="9" max="9" width="1.7265625" style="3" customWidth="1"/>
    <col min="10" max="10" width="16.1796875" style="3" customWidth="1"/>
    <col min="11" max="11" width="15.81640625" style="3" customWidth="1"/>
    <col min="12" max="12" width="12.26953125" style="3" customWidth="1"/>
    <col min="13" max="13" width="12.7265625" style="3" customWidth="1"/>
    <col min="14" max="14" width="22.26953125" style="3" customWidth="1"/>
    <col min="15" max="15" width="12.1796875" style="3" customWidth="1"/>
    <col min="16" max="16" width="12.81640625" style="3" customWidth="1"/>
    <col min="17" max="17" width="11.81640625" style="3" customWidth="1"/>
    <col min="18" max="18" width="10.7265625" style="3" customWidth="1"/>
    <col min="19" max="256" width="9.1796875" style="3"/>
    <col min="257" max="257" width="18.81640625" style="3" customWidth="1"/>
    <col min="258" max="258" width="17.81640625" style="3" customWidth="1"/>
    <col min="259" max="259" width="22.1796875" style="3" customWidth="1"/>
    <col min="260" max="260" width="17.1796875" style="3" customWidth="1"/>
    <col min="261" max="261" width="21.26953125" style="3" customWidth="1"/>
    <col min="262" max="262" width="11" style="3" customWidth="1"/>
    <col min="263" max="263" width="10.54296875" style="3" customWidth="1"/>
    <col min="264" max="264" width="10.81640625" style="3" customWidth="1"/>
    <col min="265" max="265" width="1.7265625" style="3" customWidth="1"/>
    <col min="266" max="266" width="16.1796875" style="3" customWidth="1"/>
    <col min="267" max="267" width="15.81640625" style="3" customWidth="1"/>
    <col min="268" max="268" width="12.26953125" style="3" customWidth="1"/>
    <col min="269" max="269" width="12.7265625" style="3" customWidth="1"/>
    <col min="270" max="270" width="22.26953125" style="3" customWidth="1"/>
    <col min="271" max="271" width="12.1796875" style="3" customWidth="1"/>
    <col min="272" max="272" width="12.81640625" style="3" customWidth="1"/>
    <col min="273" max="273" width="11.81640625" style="3" customWidth="1"/>
    <col min="274" max="274" width="10.7265625" style="3" customWidth="1"/>
    <col min="275" max="512" width="9.1796875" style="3"/>
    <col min="513" max="513" width="18.81640625" style="3" customWidth="1"/>
    <col min="514" max="514" width="17.81640625" style="3" customWidth="1"/>
    <col min="515" max="515" width="22.1796875" style="3" customWidth="1"/>
    <col min="516" max="516" width="17.1796875" style="3" customWidth="1"/>
    <col min="517" max="517" width="21.26953125" style="3" customWidth="1"/>
    <col min="518" max="518" width="11" style="3" customWidth="1"/>
    <col min="519" max="519" width="10.54296875" style="3" customWidth="1"/>
    <col min="520" max="520" width="10.81640625" style="3" customWidth="1"/>
    <col min="521" max="521" width="1.7265625" style="3" customWidth="1"/>
    <col min="522" max="522" width="16.1796875" style="3" customWidth="1"/>
    <col min="523" max="523" width="15.81640625" style="3" customWidth="1"/>
    <col min="524" max="524" width="12.26953125" style="3" customWidth="1"/>
    <col min="525" max="525" width="12.7265625" style="3" customWidth="1"/>
    <col min="526" max="526" width="22.26953125" style="3" customWidth="1"/>
    <col min="527" max="527" width="12.1796875" style="3" customWidth="1"/>
    <col min="528" max="528" width="12.81640625" style="3" customWidth="1"/>
    <col min="529" max="529" width="11.81640625" style="3" customWidth="1"/>
    <col min="530" max="530" width="10.7265625" style="3" customWidth="1"/>
    <col min="531" max="768" width="9.1796875" style="3"/>
    <col min="769" max="769" width="18.81640625" style="3" customWidth="1"/>
    <col min="770" max="770" width="17.81640625" style="3" customWidth="1"/>
    <col min="771" max="771" width="22.1796875" style="3" customWidth="1"/>
    <col min="772" max="772" width="17.1796875" style="3" customWidth="1"/>
    <col min="773" max="773" width="21.26953125" style="3" customWidth="1"/>
    <col min="774" max="774" width="11" style="3" customWidth="1"/>
    <col min="775" max="775" width="10.54296875" style="3" customWidth="1"/>
    <col min="776" max="776" width="10.81640625" style="3" customWidth="1"/>
    <col min="777" max="777" width="1.7265625" style="3" customWidth="1"/>
    <col min="778" max="778" width="16.1796875" style="3" customWidth="1"/>
    <col min="779" max="779" width="15.81640625" style="3" customWidth="1"/>
    <col min="780" max="780" width="12.26953125" style="3" customWidth="1"/>
    <col min="781" max="781" width="12.7265625" style="3" customWidth="1"/>
    <col min="782" max="782" width="22.26953125" style="3" customWidth="1"/>
    <col min="783" max="783" width="12.1796875" style="3" customWidth="1"/>
    <col min="784" max="784" width="12.81640625" style="3" customWidth="1"/>
    <col min="785" max="785" width="11.81640625" style="3" customWidth="1"/>
    <col min="786" max="786" width="10.7265625" style="3" customWidth="1"/>
    <col min="787" max="1024" width="9.1796875" style="3"/>
    <col min="1025" max="1025" width="18.81640625" style="3" customWidth="1"/>
    <col min="1026" max="1026" width="17.81640625" style="3" customWidth="1"/>
    <col min="1027" max="1027" width="22.1796875" style="3" customWidth="1"/>
    <col min="1028" max="1028" width="17.1796875" style="3" customWidth="1"/>
    <col min="1029" max="1029" width="21.26953125" style="3" customWidth="1"/>
    <col min="1030" max="1030" width="11" style="3" customWidth="1"/>
    <col min="1031" max="1031" width="10.54296875" style="3" customWidth="1"/>
    <col min="1032" max="1032" width="10.81640625" style="3" customWidth="1"/>
    <col min="1033" max="1033" width="1.7265625" style="3" customWidth="1"/>
    <col min="1034" max="1034" width="16.1796875" style="3" customWidth="1"/>
    <col min="1035" max="1035" width="15.81640625" style="3" customWidth="1"/>
    <col min="1036" max="1036" width="12.26953125" style="3" customWidth="1"/>
    <col min="1037" max="1037" width="12.7265625" style="3" customWidth="1"/>
    <col min="1038" max="1038" width="22.26953125" style="3" customWidth="1"/>
    <col min="1039" max="1039" width="12.1796875" style="3" customWidth="1"/>
    <col min="1040" max="1040" width="12.81640625" style="3" customWidth="1"/>
    <col min="1041" max="1041" width="11.81640625" style="3" customWidth="1"/>
    <col min="1042" max="1042" width="10.7265625" style="3" customWidth="1"/>
    <col min="1043" max="1280" width="9.1796875" style="3"/>
    <col min="1281" max="1281" width="18.81640625" style="3" customWidth="1"/>
    <col min="1282" max="1282" width="17.81640625" style="3" customWidth="1"/>
    <col min="1283" max="1283" width="22.1796875" style="3" customWidth="1"/>
    <col min="1284" max="1284" width="17.1796875" style="3" customWidth="1"/>
    <col min="1285" max="1285" width="21.26953125" style="3" customWidth="1"/>
    <col min="1286" max="1286" width="11" style="3" customWidth="1"/>
    <col min="1287" max="1287" width="10.54296875" style="3" customWidth="1"/>
    <col min="1288" max="1288" width="10.81640625" style="3" customWidth="1"/>
    <col min="1289" max="1289" width="1.7265625" style="3" customWidth="1"/>
    <col min="1290" max="1290" width="16.1796875" style="3" customWidth="1"/>
    <col min="1291" max="1291" width="15.81640625" style="3" customWidth="1"/>
    <col min="1292" max="1292" width="12.26953125" style="3" customWidth="1"/>
    <col min="1293" max="1293" width="12.7265625" style="3" customWidth="1"/>
    <col min="1294" max="1294" width="22.26953125" style="3" customWidth="1"/>
    <col min="1295" max="1295" width="12.1796875" style="3" customWidth="1"/>
    <col min="1296" max="1296" width="12.81640625" style="3" customWidth="1"/>
    <col min="1297" max="1297" width="11.81640625" style="3" customWidth="1"/>
    <col min="1298" max="1298" width="10.7265625" style="3" customWidth="1"/>
    <col min="1299" max="1536" width="9.1796875" style="3"/>
    <col min="1537" max="1537" width="18.81640625" style="3" customWidth="1"/>
    <col min="1538" max="1538" width="17.81640625" style="3" customWidth="1"/>
    <col min="1539" max="1539" width="22.1796875" style="3" customWidth="1"/>
    <col min="1540" max="1540" width="17.1796875" style="3" customWidth="1"/>
    <col min="1541" max="1541" width="21.26953125" style="3" customWidth="1"/>
    <col min="1542" max="1542" width="11" style="3" customWidth="1"/>
    <col min="1543" max="1543" width="10.54296875" style="3" customWidth="1"/>
    <col min="1544" max="1544" width="10.81640625" style="3" customWidth="1"/>
    <col min="1545" max="1545" width="1.7265625" style="3" customWidth="1"/>
    <col min="1546" max="1546" width="16.1796875" style="3" customWidth="1"/>
    <col min="1547" max="1547" width="15.81640625" style="3" customWidth="1"/>
    <col min="1548" max="1548" width="12.26953125" style="3" customWidth="1"/>
    <col min="1549" max="1549" width="12.7265625" style="3" customWidth="1"/>
    <col min="1550" max="1550" width="22.26953125" style="3" customWidth="1"/>
    <col min="1551" max="1551" width="12.1796875" style="3" customWidth="1"/>
    <col min="1552" max="1552" width="12.81640625" style="3" customWidth="1"/>
    <col min="1553" max="1553" width="11.81640625" style="3" customWidth="1"/>
    <col min="1554" max="1554" width="10.7265625" style="3" customWidth="1"/>
    <col min="1555" max="1792" width="9.1796875" style="3"/>
    <col min="1793" max="1793" width="18.81640625" style="3" customWidth="1"/>
    <col min="1794" max="1794" width="17.81640625" style="3" customWidth="1"/>
    <col min="1795" max="1795" width="22.1796875" style="3" customWidth="1"/>
    <col min="1796" max="1796" width="17.1796875" style="3" customWidth="1"/>
    <col min="1797" max="1797" width="21.26953125" style="3" customWidth="1"/>
    <col min="1798" max="1798" width="11" style="3" customWidth="1"/>
    <col min="1799" max="1799" width="10.54296875" style="3" customWidth="1"/>
    <col min="1800" max="1800" width="10.81640625" style="3" customWidth="1"/>
    <col min="1801" max="1801" width="1.7265625" style="3" customWidth="1"/>
    <col min="1802" max="1802" width="16.1796875" style="3" customWidth="1"/>
    <col min="1803" max="1803" width="15.81640625" style="3" customWidth="1"/>
    <col min="1804" max="1804" width="12.26953125" style="3" customWidth="1"/>
    <col min="1805" max="1805" width="12.7265625" style="3" customWidth="1"/>
    <col min="1806" max="1806" width="22.26953125" style="3" customWidth="1"/>
    <col min="1807" max="1807" width="12.1796875" style="3" customWidth="1"/>
    <col min="1808" max="1808" width="12.81640625" style="3" customWidth="1"/>
    <col min="1809" max="1809" width="11.81640625" style="3" customWidth="1"/>
    <col min="1810" max="1810" width="10.7265625" style="3" customWidth="1"/>
    <col min="1811" max="2048" width="9.1796875" style="3"/>
    <col min="2049" max="2049" width="18.81640625" style="3" customWidth="1"/>
    <col min="2050" max="2050" width="17.81640625" style="3" customWidth="1"/>
    <col min="2051" max="2051" width="22.1796875" style="3" customWidth="1"/>
    <col min="2052" max="2052" width="17.1796875" style="3" customWidth="1"/>
    <col min="2053" max="2053" width="21.26953125" style="3" customWidth="1"/>
    <col min="2054" max="2054" width="11" style="3" customWidth="1"/>
    <col min="2055" max="2055" width="10.54296875" style="3" customWidth="1"/>
    <col min="2056" max="2056" width="10.81640625" style="3" customWidth="1"/>
    <col min="2057" max="2057" width="1.7265625" style="3" customWidth="1"/>
    <col min="2058" max="2058" width="16.1796875" style="3" customWidth="1"/>
    <col min="2059" max="2059" width="15.81640625" style="3" customWidth="1"/>
    <col min="2060" max="2060" width="12.26953125" style="3" customWidth="1"/>
    <col min="2061" max="2061" width="12.7265625" style="3" customWidth="1"/>
    <col min="2062" max="2062" width="22.26953125" style="3" customWidth="1"/>
    <col min="2063" max="2063" width="12.1796875" style="3" customWidth="1"/>
    <col min="2064" max="2064" width="12.81640625" style="3" customWidth="1"/>
    <col min="2065" max="2065" width="11.81640625" style="3" customWidth="1"/>
    <col min="2066" max="2066" width="10.7265625" style="3" customWidth="1"/>
    <col min="2067" max="2304" width="9.1796875" style="3"/>
    <col min="2305" max="2305" width="18.81640625" style="3" customWidth="1"/>
    <col min="2306" max="2306" width="17.81640625" style="3" customWidth="1"/>
    <col min="2307" max="2307" width="22.1796875" style="3" customWidth="1"/>
    <col min="2308" max="2308" width="17.1796875" style="3" customWidth="1"/>
    <col min="2309" max="2309" width="21.26953125" style="3" customWidth="1"/>
    <col min="2310" max="2310" width="11" style="3" customWidth="1"/>
    <col min="2311" max="2311" width="10.54296875" style="3" customWidth="1"/>
    <col min="2312" max="2312" width="10.81640625" style="3" customWidth="1"/>
    <col min="2313" max="2313" width="1.7265625" style="3" customWidth="1"/>
    <col min="2314" max="2314" width="16.1796875" style="3" customWidth="1"/>
    <col min="2315" max="2315" width="15.81640625" style="3" customWidth="1"/>
    <col min="2316" max="2316" width="12.26953125" style="3" customWidth="1"/>
    <col min="2317" max="2317" width="12.7265625" style="3" customWidth="1"/>
    <col min="2318" max="2318" width="22.26953125" style="3" customWidth="1"/>
    <col min="2319" max="2319" width="12.1796875" style="3" customWidth="1"/>
    <col min="2320" max="2320" width="12.81640625" style="3" customWidth="1"/>
    <col min="2321" max="2321" width="11.81640625" style="3" customWidth="1"/>
    <col min="2322" max="2322" width="10.7265625" style="3" customWidth="1"/>
    <col min="2323" max="2560" width="9.1796875" style="3"/>
    <col min="2561" max="2561" width="18.81640625" style="3" customWidth="1"/>
    <col min="2562" max="2562" width="17.81640625" style="3" customWidth="1"/>
    <col min="2563" max="2563" width="22.1796875" style="3" customWidth="1"/>
    <col min="2564" max="2564" width="17.1796875" style="3" customWidth="1"/>
    <col min="2565" max="2565" width="21.26953125" style="3" customWidth="1"/>
    <col min="2566" max="2566" width="11" style="3" customWidth="1"/>
    <col min="2567" max="2567" width="10.54296875" style="3" customWidth="1"/>
    <col min="2568" max="2568" width="10.81640625" style="3" customWidth="1"/>
    <col min="2569" max="2569" width="1.7265625" style="3" customWidth="1"/>
    <col min="2570" max="2570" width="16.1796875" style="3" customWidth="1"/>
    <col min="2571" max="2571" width="15.81640625" style="3" customWidth="1"/>
    <col min="2572" max="2572" width="12.26953125" style="3" customWidth="1"/>
    <col min="2573" max="2573" width="12.7265625" style="3" customWidth="1"/>
    <col min="2574" max="2574" width="22.26953125" style="3" customWidth="1"/>
    <col min="2575" max="2575" width="12.1796875" style="3" customWidth="1"/>
    <col min="2576" max="2576" width="12.81640625" style="3" customWidth="1"/>
    <col min="2577" max="2577" width="11.81640625" style="3" customWidth="1"/>
    <col min="2578" max="2578" width="10.7265625" style="3" customWidth="1"/>
    <col min="2579" max="2816" width="9.1796875" style="3"/>
    <col min="2817" max="2817" width="18.81640625" style="3" customWidth="1"/>
    <col min="2818" max="2818" width="17.81640625" style="3" customWidth="1"/>
    <col min="2819" max="2819" width="22.1796875" style="3" customWidth="1"/>
    <col min="2820" max="2820" width="17.1796875" style="3" customWidth="1"/>
    <col min="2821" max="2821" width="21.26953125" style="3" customWidth="1"/>
    <col min="2822" max="2822" width="11" style="3" customWidth="1"/>
    <col min="2823" max="2823" width="10.54296875" style="3" customWidth="1"/>
    <col min="2824" max="2824" width="10.81640625" style="3" customWidth="1"/>
    <col min="2825" max="2825" width="1.7265625" style="3" customWidth="1"/>
    <col min="2826" max="2826" width="16.1796875" style="3" customWidth="1"/>
    <col min="2827" max="2827" width="15.81640625" style="3" customWidth="1"/>
    <col min="2828" max="2828" width="12.26953125" style="3" customWidth="1"/>
    <col min="2829" max="2829" width="12.7265625" style="3" customWidth="1"/>
    <col min="2830" max="2830" width="22.26953125" style="3" customWidth="1"/>
    <col min="2831" max="2831" width="12.1796875" style="3" customWidth="1"/>
    <col min="2832" max="2832" width="12.81640625" style="3" customWidth="1"/>
    <col min="2833" max="2833" width="11.81640625" style="3" customWidth="1"/>
    <col min="2834" max="2834" width="10.7265625" style="3" customWidth="1"/>
    <col min="2835" max="3072" width="9.1796875" style="3"/>
    <col min="3073" max="3073" width="18.81640625" style="3" customWidth="1"/>
    <col min="3074" max="3074" width="17.81640625" style="3" customWidth="1"/>
    <col min="3075" max="3075" width="22.1796875" style="3" customWidth="1"/>
    <col min="3076" max="3076" width="17.1796875" style="3" customWidth="1"/>
    <col min="3077" max="3077" width="21.26953125" style="3" customWidth="1"/>
    <col min="3078" max="3078" width="11" style="3" customWidth="1"/>
    <col min="3079" max="3079" width="10.54296875" style="3" customWidth="1"/>
    <col min="3080" max="3080" width="10.81640625" style="3" customWidth="1"/>
    <col min="3081" max="3081" width="1.7265625" style="3" customWidth="1"/>
    <col min="3082" max="3082" width="16.1796875" style="3" customWidth="1"/>
    <col min="3083" max="3083" width="15.81640625" style="3" customWidth="1"/>
    <col min="3084" max="3084" width="12.26953125" style="3" customWidth="1"/>
    <col min="3085" max="3085" width="12.7265625" style="3" customWidth="1"/>
    <col min="3086" max="3086" width="22.26953125" style="3" customWidth="1"/>
    <col min="3087" max="3087" width="12.1796875" style="3" customWidth="1"/>
    <col min="3088" max="3088" width="12.81640625" style="3" customWidth="1"/>
    <col min="3089" max="3089" width="11.81640625" style="3" customWidth="1"/>
    <col min="3090" max="3090" width="10.7265625" style="3" customWidth="1"/>
    <col min="3091" max="3328" width="9.1796875" style="3"/>
    <col min="3329" max="3329" width="18.81640625" style="3" customWidth="1"/>
    <col min="3330" max="3330" width="17.81640625" style="3" customWidth="1"/>
    <col min="3331" max="3331" width="22.1796875" style="3" customWidth="1"/>
    <col min="3332" max="3332" width="17.1796875" style="3" customWidth="1"/>
    <col min="3333" max="3333" width="21.26953125" style="3" customWidth="1"/>
    <col min="3334" max="3334" width="11" style="3" customWidth="1"/>
    <col min="3335" max="3335" width="10.54296875" style="3" customWidth="1"/>
    <col min="3336" max="3336" width="10.81640625" style="3" customWidth="1"/>
    <col min="3337" max="3337" width="1.7265625" style="3" customWidth="1"/>
    <col min="3338" max="3338" width="16.1796875" style="3" customWidth="1"/>
    <col min="3339" max="3339" width="15.81640625" style="3" customWidth="1"/>
    <col min="3340" max="3340" width="12.26953125" style="3" customWidth="1"/>
    <col min="3341" max="3341" width="12.7265625" style="3" customWidth="1"/>
    <col min="3342" max="3342" width="22.26953125" style="3" customWidth="1"/>
    <col min="3343" max="3343" width="12.1796875" style="3" customWidth="1"/>
    <col min="3344" max="3344" width="12.81640625" style="3" customWidth="1"/>
    <col min="3345" max="3345" width="11.81640625" style="3" customWidth="1"/>
    <col min="3346" max="3346" width="10.7265625" style="3" customWidth="1"/>
    <col min="3347" max="3584" width="9.1796875" style="3"/>
    <col min="3585" max="3585" width="18.81640625" style="3" customWidth="1"/>
    <col min="3586" max="3586" width="17.81640625" style="3" customWidth="1"/>
    <col min="3587" max="3587" width="22.1796875" style="3" customWidth="1"/>
    <col min="3588" max="3588" width="17.1796875" style="3" customWidth="1"/>
    <col min="3589" max="3589" width="21.26953125" style="3" customWidth="1"/>
    <col min="3590" max="3590" width="11" style="3" customWidth="1"/>
    <col min="3591" max="3591" width="10.54296875" style="3" customWidth="1"/>
    <col min="3592" max="3592" width="10.81640625" style="3" customWidth="1"/>
    <col min="3593" max="3593" width="1.7265625" style="3" customWidth="1"/>
    <col min="3594" max="3594" width="16.1796875" style="3" customWidth="1"/>
    <col min="3595" max="3595" width="15.81640625" style="3" customWidth="1"/>
    <col min="3596" max="3596" width="12.26953125" style="3" customWidth="1"/>
    <col min="3597" max="3597" width="12.7265625" style="3" customWidth="1"/>
    <col min="3598" max="3598" width="22.26953125" style="3" customWidth="1"/>
    <col min="3599" max="3599" width="12.1796875" style="3" customWidth="1"/>
    <col min="3600" max="3600" width="12.81640625" style="3" customWidth="1"/>
    <col min="3601" max="3601" width="11.81640625" style="3" customWidth="1"/>
    <col min="3602" max="3602" width="10.7265625" style="3" customWidth="1"/>
    <col min="3603" max="3840" width="9.1796875" style="3"/>
    <col min="3841" max="3841" width="18.81640625" style="3" customWidth="1"/>
    <col min="3842" max="3842" width="17.81640625" style="3" customWidth="1"/>
    <col min="3843" max="3843" width="22.1796875" style="3" customWidth="1"/>
    <col min="3844" max="3844" width="17.1796875" style="3" customWidth="1"/>
    <col min="3845" max="3845" width="21.26953125" style="3" customWidth="1"/>
    <col min="3846" max="3846" width="11" style="3" customWidth="1"/>
    <col min="3847" max="3847" width="10.54296875" style="3" customWidth="1"/>
    <col min="3848" max="3848" width="10.81640625" style="3" customWidth="1"/>
    <col min="3849" max="3849" width="1.7265625" style="3" customWidth="1"/>
    <col min="3850" max="3850" width="16.1796875" style="3" customWidth="1"/>
    <col min="3851" max="3851" width="15.81640625" style="3" customWidth="1"/>
    <col min="3852" max="3852" width="12.26953125" style="3" customWidth="1"/>
    <col min="3853" max="3853" width="12.7265625" style="3" customWidth="1"/>
    <col min="3854" max="3854" width="22.26953125" style="3" customWidth="1"/>
    <col min="3855" max="3855" width="12.1796875" style="3" customWidth="1"/>
    <col min="3856" max="3856" width="12.81640625" style="3" customWidth="1"/>
    <col min="3857" max="3857" width="11.81640625" style="3" customWidth="1"/>
    <col min="3858" max="3858" width="10.7265625" style="3" customWidth="1"/>
    <col min="3859" max="4096" width="9.1796875" style="3"/>
    <col min="4097" max="4097" width="18.81640625" style="3" customWidth="1"/>
    <col min="4098" max="4098" width="17.81640625" style="3" customWidth="1"/>
    <col min="4099" max="4099" width="22.1796875" style="3" customWidth="1"/>
    <col min="4100" max="4100" width="17.1796875" style="3" customWidth="1"/>
    <col min="4101" max="4101" width="21.26953125" style="3" customWidth="1"/>
    <col min="4102" max="4102" width="11" style="3" customWidth="1"/>
    <col min="4103" max="4103" width="10.54296875" style="3" customWidth="1"/>
    <col min="4104" max="4104" width="10.81640625" style="3" customWidth="1"/>
    <col min="4105" max="4105" width="1.7265625" style="3" customWidth="1"/>
    <col min="4106" max="4106" width="16.1796875" style="3" customWidth="1"/>
    <col min="4107" max="4107" width="15.81640625" style="3" customWidth="1"/>
    <col min="4108" max="4108" width="12.26953125" style="3" customWidth="1"/>
    <col min="4109" max="4109" width="12.7265625" style="3" customWidth="1"/>
    <col min="4110" max="4110" width="22.26953125" style="3" customWidth="1"/>
    <col min="4111" max="4111" width="12.1796875" style="3" customWidth="1"/>
    <col min="4112" max="4112" width="12.81640625" style="3" customWidth="1"/>
    <col min="4113" max="4113" width="11.81640625" style="3" customWidth="1"/>
    <col min="4114" max="4114" width="10.7265625" style="3" customWidth="1"/>
    <col min="4115" max="4352" width="9.1796875" style="3"/>
    <col min="4353" max="4353" width="18.81640625" style="3" customWidth="1"/>
    <col min="4354" max="4354" width="17.81640625" style="3" customWidth="1"/>
    <col min="4355" max="4355" width="22.1796875" style="3" customWidth="1"/>
    <col min="4356" max="4356" width="17.1796875" style="3" customWidth="1"/>
    <col min="4357" max="4357" width="21.26953125" style="3" customWidth="1"/>
    <col min="4358" max="4358" width="11" style="3" customWidth="1"/>
    <col min="4359" max="4359" width="10.54296875" style="3" customWidth="1"/>
    <col min="4360" max="4360" width="10.81640625" style="3" customWidth="1"/>
    <col min="4361" max="4361" width="1.7265625" style="3" customWidth="1"/>
    <col min="4362" max="4362" width="16.1796875" style="3" customWidth="1"/>
    <col min="4363" max="4363" width="15.81640625" style="3" customWidth="1"/>
    <col min="4364" max="4364" width="12.26953125" style="3" customWidth="1"/>
    <col min="4365" max="4365" width="12.7265625" style="3" customWidth="1"/>
    <col min="4366" max="4366" width="22.26953125" style="3" customWidth="1"/>
    <col min="4367" max="4367" width="12.1796875" style="3" customWidth="1"/>
    <col min="4368" max="4368" width="12.81640625" style="3" customWidth="1"/>
    <col min="4369" max="4369" width="11.81640625" style="3" customWidth="1"/>
    <col min="4370" max="4370" width="10.7265625" style="3" customWidth="1"/>
    <col min="4371" max="4608" width="9.1796875" style="3"/>
    <col min="4609" max="4609" width="18.81640625" style="3" customWidth="1"/>
    <col min="4610" max="4610" width="17.81640625" style="3" customWidth="1"/>
    <col min="4611" max="4611" width="22.1796875" style="3" customWidth="1"/>
    <col min="4612" max="4612" width="17.1796875" style="3" customWidth="1"/>
    <col min="4613" max="4613" width="21.26953125" style="3" customWidth="1"/>
    <col min="4614" max="4614" width="11" style="3" customWidth="1"/>
    <col min="4615" max="4615" width="10.54296875" style="3" customWidth="1"/>
    <col min="4616" max="4616" width="10.81640625" style="3" customWidth="1"/>
    <col min="4617" max="4617" width="1.7265625" style="3" customWidth="1"/>
    <col min="4618" max="4618" width="16.1796875" style="3" customWidth="1"/>
    <col min="4619" max="4619" width="15.81640625" style="3" customWidth="1"/>
    <col min="4620" max="4620" width="12.26953125" style="3" customWidth="1"/>
    <col min="4621" max="4621" width="12.7265625" style="3" customWidth="1"/>
    <col min="4622" max="4622" width="22.26953125" style="3" customWidth="1"/>
    <col min="4623" max="4623" width="12.1796875" style="3" customWidth="1"/>
    <col min="4624" max="4624" width="12.81640625" style="3" customWidth="1"/>
    <col min="4625" max="4625" width="11.81640625" style="3" customWidth="1"/>
    <col min="4626" max="4626" width="10.7265625" style="3" customWidth="1"/>
    <col min="4627" max="4864" width="9.1796875" style="3"/>
    <col min="4865" max="4865" width="18.81640625" style="3" customWidth="1"/>
    <col min="4866" max="4866" width="17.81640625" style="3" customWidth="1"/>
    <col min="4867" max="4867" width="22.1796875" style="3" customWidth="1"/>
    <col min="4868" max="4868" width="17.1796875" style="3" customWidth="1"/>
    <col min="4869" max="4869" width="21.26953125" style="3" customWidth="1"/>
    <col min="4870" max="4870" width="11" style="3" customWidth="1"/>
    <col min="4871" max="4871" width="10.54296875" style="3" customWidth="1"/>
    <col min="4872" max="4872" width="10.81640625" style="3" customWidth="1"/>
    <col min="4873" max="4873" width="1.7265625" style="3" customWidth="1"/>
    <col min="4874" max="4874" width="16.1796875" style="3" customWidth="1"/>
    <col min="4875" max="4875" width="15.81640625" style="3" customWidth="1"/>
    <col min="4876" max="4876" width="12.26953125" style="3" customWidth="1"/>
    <col min="4877" max="4877" width="12.7265625" style="3" customWidth="1"/>
    <col min="4878" max="4878" width="22.26953125" style="3" customWidth="1"/>
    <col min="4879" max="4879" width="12.1796875" style="3" customWidth="1"/>
    <col min="4880" max="4880" width="12.81640625" style="3" customWidth="1"/>
    <col min="4881" max="4881" width="11.81640625" style="3" customWidth="1"/>
    <col min="4882" max="4882" width="10.7265625" style="3" customWidth="1"/>
    <col min="4883" max="5120" width="9.1796875" style="3"/>
    <col min="5121" max="5121" width="18.81640625" style="3" customWidth="1"/>
    <col min="5122" max="5122" width="17.81640625" style="3" customWidth="1"/>
    <col min="5123" max="5123" width="22.1796875" style="3" customWidth="1"/>
    <col min="5124" max="5124" width="17.1796875" style="3" customWidth="1"/>
    <col min="5125" max="5125" width="21.26953125" style="3" customWidth="1"/>
    <col min="5126" max="5126" width="11" style="3" customWidth="1"/>
    <col min="5127" max="5127" width="10.54296875" style="3" customWidth="1"/>
    <col min="5128" max="5128" width="10.81640625" style="3" customWidth="1"/>
    <col min="5129" max="5129" width="1.7265625" style="3" customWidth="1"/>
    <col min="5130" max="5130" width="16.1796875" style="3" customWidth="1"/>
    <col min="5131" max="5131" width="15.81640625" style="3" customWidth="1"/>
    <col min="5132" max="5132" width="12.26953125" style="3" customWidth="1"/>
    <col min="5133" max="5133" width="12.7265625" style="3" customWidth="1"/>
    <col min="5134" max="5134" width="22.26953125" style="3" customWidth="1"/>
    <col min="5135" max="5135" width="12.1796875" style="3" customWidth="1"/>
    <col min="5136" max="5136" width="12.81640625" style="3" customWidth="1"/>
    <col min="5137" max="5137" width="11.81640625" style="3" customWidth="1"/>
    <col min="5138" max="5138" width="10.7265625" style="3" customWidth="1"/>
    <col min="5139" max="5376" width="9.1796875" style="3"/>
    <col min="5377" max="5377" width="18.81640625" style="3" customWidth="1"/>
    <col min="5378" max="5378" width="17.81640625" style="3" customWidth="1"/>
    <col min="5379" max="5379" width="22.1796875" style="3" customWidth="1"/>
    <col min="5380" max="5380" width="17.1796875" style="3" customWidth="1"/>
    <col min="5381" max="5381" width="21.26953125" style="3" customWidth="1"/>
    <col min="5382" max="5382" width="11" style="3" customWidth="1"/>
    <col min="5383" max="5383" width="10.54296875" style="3" customWidth="1"/>
    <col min="5384" max="5384" width="10.81640625" style="3" customWidth="1"/>
    <col min="5385" max="5385" width="1.7265625" style="3" customWidth="1"/>
    <col min="5386" max="5386" width="16.1796875" style="3" customWidth="1"/>
    <col min="5387" max="5387" width="15.81640625" style="3" customWidth="1"/>
    <col min="5388" max="5388" width="12.26953125" style="3" customWidth="1"/>
    <col min="5389" max="5389" width="12.7265625" style="3" customWidth="1"/>
    <col min="5390" max="5390" width="22.26953125" style="3" customWidth="1"/>
    <col min="5391" max="5391" width="12.1796875" style="3" customWidth="1"/>
    <col min="5392" max="5392" width="12.81640625" style="3" customWidth="1"/>
    <col min="5393" max="5393" width="11.81640625" style="3" customWidth="1"/>
    <col min="5394" max="5394" width="10.7265625" style="3" customWidth="1"/>
    <col min="5395" max="5632" width="9.1796875" style="3"/>
    <col min="5633" max="5633" width="18.81640625" style="3" customWidth="1"/>
    <col min="5634" max="5634" width="17.81640625" style="3" customWidth="1"/>
    <col min="5635" max="5635" width="22.1796875" style="3" customWidth="1"/>
    <col min="5636" max="5636" width="17.1796875" style="3" customWidth="1"/>
    <col min="5637" max="5637" width="21.26953125" style="3" customWidth="1"/>
    <col min="5638" max="5638" width="11" style="3" customWidth="1"/>
    <col min="5639" max="5639" width="10.54296875" style="3" customWidth="1"/>
    <col min="5640" max="5640" width="10.81640625" style="3" customWidth="1"/>
    <col min="5641" max="5641" width="1.7265625" style="3" customWidth="1"/>
    <col min="5642" max="5642" width="16.1796875" style="3" customWidth="1"/>
    <col min="5643" max="5643" width="15.81640625" style="3" customWidth="1"/>
    <col min="5644" max="5644" width="12.26953125" style="3" customWidth="1"/>
    <col min="5645" max="5645" width="12.7265625" style="3" customWidth="1"/>
    <col min="5646" max="5646" width="22.26953125" style="3" customWidth="1"/>
    <col min="5647" max="5647" width="12.1796875" style="3" customWidth="1"/>
    <col min="5648" max="5648" width="12.81640625" style="3" customWidth="1"/>
    <col min="5649" max="5649" width="11.81640625" style="3" customWidth="1"/>
    <col min="5650" max="5650" width="10.7265625" style="3" customWidth="1"/>
    <col min="5651" max="5888" width="9.1796875" style="3"/>
    <col min="5889" max="5889" width="18.81640625" style="3" customWidth="1"/>
    <col min="5890" max="5890" width="17.81640625" style="3" customWidth="1"/>
    <col min="5891" max="5891" width="22.1796875" style="3" customWidth="1"/>
    <col min="5892" max="5892" width="17.1796875" style="3" customWidth="1"/>
    <col min="5893" max="5893" width="21.26953125" style="3" customWidth="1"/>
    <col min="5894" max="5894" width="11" style="3" customWidth="1"/>
    <col min="5895" max="5895" width="10.54296875" style="3" customWidth="1"/>
    <col min="5896" max="5896" width="10.81640625" style="3" customWidth="1"/>
    <col min="5897" max="5897" width="1.7265625" style="3" customWidth="1"/>
    <col min="5898" max="5898" width="16.1796875" style="3" customWidth="1"/>
    <col min="5899" max="5899" width="15.81640625" style="3" customWidth="1"/>
    <col min="5900" max="5900" width="12.26953125" style="3" customWidth="1"/>
    <col min="5901" max="5901" width="12.7265625" style="3" customWidth="1"/>
    <col min="5902" max="5902" width="22.26953125" style="3" customWidth="1"/>
    <col min="5903" max="5903" width="12.1796875" style="3" customWidth="1"/>
    <col min="5904" max="5904" width="12.81640625" style="3" customWidth="1"/>
    <col min="5905" max="5905" width="11.81640625" style="3" customWidth="1"/>
    <col min="5906" max="5906" width="10.7265625" style="3" customWidth="1"/>
    <col min="5907" max="6144" width="9.1796875" style="3"/>
    <col min="6145" max="6145" width="18.81640625" style="3" customWidth="1"/>
    <col min="6146" max="6146" width="17.81640625" style="3" customWidth="1"/>
    <col min="6147" max="6147" width="22.1796875" style="3" customWidth="1"/>
    <col min="6148" max="6148" width="17.1796875" style="3" customWidth="1"/>
    <col min="6149" max="6149" width="21.26953125" style="3" customWidth="1"/>
    <col min="6150" max="6150" width="11" style="3" customWidth="1"/>
    <col min="6151" max="6151" width="10.54296875" style="3" customWidth="1"/>
    <col min="6152" max="6152" width="10.81640625" style="3" customWidth="1"/>
    <col min="6153" max="6153" width="1.7265625" style="3" customWidth="1"/>
    <col min="6154" max="6154" width="16.1796875" style="3" customWidth="1"/>
    <col min="6155" max="6155" width="15.81640625" style="3" customWidth="1"/>
    <col min="6156" max="6156" width="12.26953125" style="3" customWidth="1"/>
    <col min="6157" max="6157" width="12.7265625" style="3" customWidth="1"/>
    <col min="6158" max="6158" width="22.26953125" style="3" customWidth="1"/>
    <col min="6159" max="6159" width="12.1796875" style="3" customWidth="1"/>
    <col min="6160" max="6160" width="12.81640625" style="3" customWidth="1"/>
    <col min="6161" max="6161" width="11.81640625" style="3" customWidth="1"/>
    <col min="6162" max="6162" width="10.7265625" style="3" customWidth="1"/>
    <col min="6163" max="6400" width="9.1796875" style="3"/>
    <col min="6401" max="6401" width="18.81640625" style="3" customWidth="1"/>
    <col min="6402" max="6402" width="17.81640625" style="3" customWidth="1"/>
    <col min="6403" max="6403" width="22.1796875" style="3" customWidth="1"/>
    <col min="6404" max="6404" width="17.1796875" style="3" customWidth="1"/>
    <col min="6405" max="6405" width="21.26953125" style="3" customWidth="1"/>
    <col min="6406" max="6406" width="11" style="3" customWidth="1"/>
    <col min="6407" max="6407" width="10.54296875" style="3" customWidth="1"/>
    <col min="6408" max="6408" width="10.81640625" style="3" customWidth="1"/>
    <col min="6409" max="6409" width="1.7265625" style="3" customWidth="1"/>
    <col min="6410" max="6410" width="16.1796875" style="3" customWidth="1"/>
    <col min="6411" max="6411" width="15.81640625" style="3" customWidth="1"/>
    <col min="6412" max="6412" width="12.26953125" style="3" customWidth="1"/>
    <col min="6413" max="6413" width="12.7265625" style="3" customWidth="1"/>
    <col min="6414" max="6414" width="22.26953125" style="3" customWidth="1"/>
    <col min="6415" max="6415" width="12.1796875" style="3" customWidth="1"/>
    <col min="6416" max="6416" width="12.81640625" style="3" customWidth="1"/>
    <col min="6417" max="6417" width="11.81640625" style="3" customWidth="1"/>
    <col min="6418" max="6418" width="10.7265625" style="3" customWidth="1"/>
    <col min="6419" max="6656" width="9.1796875" style="3"/>
    <col min="6657" max="6657" width="18.81640625" style="3" customWidth="1"/>
    <col min="6658" max="6658" width="17.81640625" style="3" customWidth="1"/>
    <col min="6659" max="6659" width="22.1796875" style="3" customWidth="1"/>
    <col min="6660" max="6660" width="17.1796875" style="3" customWidth="1"/>
    <col min="6661" max="6661" width="21.26953125" style="3" customWidth="1"/>
    <col min="6662" max="6662" width="11" style="3" customWidth="1"/>
    <col min="6663" max="6663" width="10.54296875" style="3" customWidth="1"/>
    <col min="6664" max="6664" width="10.81640625" style="3" customWidth="1"/>
    <col min="6665" max="6665" width="1.7265625" style="3" customWidth="1"/>
    <col min="6666" max="6666" width="16.1796875" style="3" customWidth="1"/>
    <col min="6667" max="6667" width="15.81640625" style="3" customWidth="1"/>
    <col min="6668" max="6668" width="12.26953125" style="3" customWidth="1"/>
    <col min="6669" max="6669" width="12.7265625" style="3" customWidth="1"/>
    <col min="6670" max="6670" width="22.26953125" style="3" customWidth="1"/>
    <col min="6671" max="6671" width="12.1796875" style="3" customWidth="1"/>
    <col min="6672" max="6672" width="12.81640625" style="3" customWidth="1"/>
    <col min="6673" max="6673" width="11.81640625" style="3" customWidth="1"/>
    <col min="6674" max="6674" width="10.7265625" style="3" customWidth="1"/>
    <col min="6675" max="6912" width="9.1796875" style="3"/>
    <col min="6913" max="6913" width="18.81640625" style="3" customWidth="1"/>
    <col min="6914" max="6914" width="17.81640625" style="3" customWidth="1"/>
    <col min="6915" max="6915" width="22.1796875" style="3" customWidth="1"/>
    <col min="6916" max="6916" width="17.1796875" style="3" customWidth="1"/>
    <col min="6917" max="6917" width="21.26953125" style="3" customWidth="1"/>
    <col min="6918" max="6918" width="11" style="3" customWidth="1"/>
    <col min="6919" max="6919" width="10.54296875" style="3" customWidth="1"/>
    <col min="6920" max="6920" width="10.81640625" style="3" customWidth="1"/>
    <col min="6921" max="6921" width="1.7265625" style="3" customWidth="1"/>
    <col min="6922" max="6922" width="16.1796875" style="3" customWidth="1"/>
    <col min="6923" max="6923" width="15.81640625" style="3" customWidth="1"/>
    <col min="6924" max="6924" width="12.26953125" style="3" customWidth="1"/>
    <col min="6925" max="6925" width="12.7265625" style="3" customWidth="1"/>
    <col min="6926" max="6926" width="22.26953125" style="3" customWidth="1"/>
    <col min="6927" max="6927" width="12.1796875" style="3" customWidth="1"/>
    <col min="6928" max="6928" width="12.81640625" style="3" customWidth="1"/>
    <col min="6929" max="6929" width="11.81640625" style="3" customWidth="1"/>
    <col min="6930" max="6930" width="10.7265625" style="3" customWidth="1"/>
    <col min="6931" max="7168" width="9.1796875" style="3"/>
    <col min="7169" max="7169" width="18.81640625" style="3" customWidth="1"/>
    <col min="7170" max="7170" width="17.81640625" style="3" customWidth="1"/>
    <col min="7171" max="7171" width="22.1796875" style="3" customWidth="1"/>
    <col min="7172" max="7172" width="17.1796875" style="3" customWidth="1"/>
    <col min="7173" max="7173" width="21.26953125" style="3" customWidth="1"/>
    <col min="7174" max="7174" width="11" style="3" customWidth="1"/>
    <col min="7175" max="7175" width="10.54296875" style="3" customWidth="1"/>
    <col min="7176" max="7176" width="10.81640625" style="3" customWidth="1"/>
    <col min="7177" max="7177" width="1.7265625" style="3" customWidth="1"/>
    <col min="7178" max="7178" width="16.1796875" style="3" customWidth="1"/>
    <col min="7179" max="7179" width="15.81640625" style="3" customWidth="1"/>
    <col min="7180" max="7180" width="12.26953125" style="3" customWidth="1"/>
    <col min="7181" max="7181" width="12.7265625" style="3" customWidth="1"/>
    <col min="7182" max="7182" width="22.26953125" style="3" customWidth="1"/>
    <col min="7183" max="7183" width="12.1796875" style="3" customWidth="1"/>
    <col min="7184" max="7184" width="12.81640625" style="3" customWidth="1"/>
    <col min="7185" max="7185" width="11.81640625" style="3" customWidth="1"/>
    <col min="7186" max="7186" width="10.7265625" style="3" customWidth="1"/>
    <col min="7187" max="7424" width="9.1796875" style="3"/>
    <col min="7425" max="7425" width="18.81640625" style="3" customWidth="1"/>
    <col min="7426" max="7426" width="17.81640625" style="3" customWidth="1"/>
    <col min="7427" max="7427" width="22.1796875" style="3" customWidth="1"/>
    <col min="7428" max="7428" width="17.1796875" style="3" customWidth="1"/>
    <col min="7429" max="7429" width="21.26953125" style="3" customWidth="1"/>
    <col min="7430" max="7430" width="11" style="3" customWidth="1"/>
    <col min="7431" max="7431" width="10.54296875" style="3" customWidth="1"/>
    <col min="7432" max="7432" width="10.81640625" style="3" customWidth="1"/>
    <col min="7433" max="7433" width="1.7265625" style="3" customWidth="1"/>
    <col min="7434" max="7434" width="16.1796875" style="3" customWidth="1"/>
    <col min="7435" max="7435" width="15.81640625" style="3" customWidth="1"/>
    <col min="7436" max="7436" width="12.26953125" style="3" customWidth="1"/>
    <col min="7437" max="7437" width="12.7265625" style="3" customWidth="1"/>
    <col min="7438" max="7438" width="22.26953125" style="3" customWidth="1"/>
    <col min="7439" max="7439" width="12.1796875" style="3" customWidth="1"/>
    <col min="7440" max="7440" width="12.81640625" style="3" customWidth="1"/>
    <col min="7441" max="7441" width="11.81640625" style="3" customWidth="1"/>
    <col min="7442" max="7442" width="10.7265625" style="3" customWidth="1"/>
    <col min="7443" max="7680" width="9.1796875" style="3"/>
    <col min="7681" max="7681" width="18.81640625" style="3" customWidth="1"/>
    <col min="7682" max="7682" width="17.81640625" style="3" customWidth="1"/>
    <col min="7683" max="7683" width="22.1796875" style="3" customWidth="1"/>
    <col min="7684" max="7684" width="17.1796875" style="3" customWidth="1"/>
    <col min="7685" max="7685" width="21.26953125" style="3" customWidth="1"/>
    <col min="7686" max="7686" width="11" style="3" customWidth="1"/>
    <col min="7687" max="7687" width="10.54296875" style="3" customWidth="1"/>
    <col min="7688" max="7688" width="10.81640625" style="3" customWidth="1"/>
    <col min="7689" max="7689" width="1.7265625" style="3" customWidth="1"/>
    <col min="7690" max="7690" width="16.1796875" style="3" customWidth="1"/>
    <col min="7691" max="7691" width="15.81640625" style="3" customWidth="1"/>
    <col min="7692" max="7692" width="12.26953125" style="3" customWidth="1"/>
    <col min="7693" max="7693" width="12.7265625" style="3" customWidth="1"/>
    <col min="7694" max="7694" width="22.26953125" style="3" customWidth="1"/>
    <col min="7695" max="7695" width="12.1796875" style="3" customWidth="1"/>
    <col min="7696" max="7696" width="12.81640625" style="3" customWidth="1"/>
    <col min="7697" max="7697" width="11.81640625" style="3" customWidth="1"/>
    <col min="7698" max="7698" width="10.7265625" style="3" customWidth="1"/>
    <col min="7699" max="7936" width="9.1796875" style="3"/>
    <col min="7937" max="7937" width="18.81640625" style="3" customWidth="1"/>
    <col min="7938" max="7938" width="17.81640625" style="3" customWidth="1"/>
    <col min="7939" max="7939" width="22.1796875" style="3" customWidth="1"/>
    <col min="7940" max="7940" width="17.1796875" style="3" customWidth="1"/>
    <col min="7941" max="7941" width="21.26953125" style="3" customWidth="1"/>
    <col min="7942" max="7942" width="11" style="3" customWidth="1"/>
    <col min="7943" max="7943" width="10.54296875" style="3" customWidth="1"/>
    <col min="7944" max="7944" width="10.81640625" style="3" customWidth="1"/>
    <col min="7945" max="7945" width="1.7265625" style="3" customWidth="1"/>
    <col min="7946" max="7946" width="16.1796875" style="3" customWidth="1"/>
    <col min="7947" max="7947" width="15.81640625" style="3" customWidth="1"/>
    <col min="7948" max="7948" width="12.26953125" style="3" customWidth="1"/>
    <col min="7949" max="7949" width="12.7265625" style="3" customWidth="1"/>
    <col min="7950" max="7950" width="22.26953125" style="3" customWidth="1"/>
    <col min="7951" max="7951" width="12.1796875" style="3" customWidth="1"/>
    <col min="7952" max="7952" width="12.81640625" style="3" customWidth="1"/>
    <col min="7953" max="7953" width="11.81640625" style="3" customWidth="1"/>
    <col min="7954" max="7954" width="10.7265625" style="3" customWidth="1"/>
    <col min="7955" max="8192" width="9.1796875" style="3"/>
    <col min="8193" max="8193" width="18.81640625" style="3" customWidth="1"/>
    <col min="8194" max="8194" width="17.81640625" style="3" customWidth="1"/>
    <col min="8195" max="8195" width="22.1796875" style="3" customWidth="1"/>
    <col min="8196" max="8196" width="17.1796875" style="3" customWidth="1"/>
    <col min="8197" max="8197" width="21.26953125" style="3" customWidth="1"/>
    <col min="8198" max="8198" width="11" style="3" customWidth="1"/>
    <col min="8199" max="8199" width="10.54296875" style="3" customWidth="1"/>
    <col min="8200" max="8200" width="10.81640625" style="3" customWidth="1"/>
    <col min="8201" max="8201" width="1.7265625" style="3" customWidth="1"/>
    <col min="8202" max="8202" width="16.1796875" style="3" customWidth="1"/>
    <col min="8203" max="8203" width="15.81640625" style="3" customWidth="1"/>
    <col min="8204" max="8204" width="12.26953125" style="3" customWidth="1"/>
    <col min="8205" max="8205" width="12.7265625" style="3" customWidth="1"/>
    <col min="8206" max="8206" width="22.26953125" style="3" customWidth="1"/>
    <col min="8207" max="8207" width="12.1796875" style="3" customWidth="1"/>
    <col min="8208" max="8208" width="12.81640625" style="3" customWidth="1"/>
    <col min="8209" max="8209" width="11.81640625" style="3" customWidth="1"/>
    <col min="8210" max="8210" width="10.7265625" style="3" customWidth="1"/>
    <col min="8211" max="8448" width="9.1796875" style="3"/>
    <col min="8449" max="8449" width="18.81640625" style="3" customWidth="1"/>
    <col min="8450" max="8450" width="17.81640625" style="3" customWidth="1"/>
    <col min="8451" max="8451" width="22.1796875" style="3" customWidth="1"/>
    <col min="8452" max="8452" width="17.1796875" style="3" customWidth="1"/>
    <col min="8453" max="8453" width="21.26953125" style="3" customWidth="1"/>
    <col min="8454" max="8454" width="11" style="3" customWidth="1"/>
    <col min="8455" max="8455" width="10.54296875" style="3" customWidth="1"/>
    <col min="8456" max="8456" width="10.81640625" style="3" customWidth="1"/>
    <col min="8457" max="8457" width="1.7265625" style="3" customWidth="1"/>
    <col min="8458" max="8458" width="16.1796875" style="3" customWidth="1"/>
    <col min="8459" max="8459" width="15.81640625" style="3" customWidth="1"/>
    <col min="8460" max="8460" width="12.26953125" style="3" customWidth="1"/>
    <col min="8461" max="8461" width="12.7265625" style="3" customWidth="1"/>
    <col min="8462" max="8462" width="22.26953125" style="3" customWidth="1"/>
    <col min="8463" max="8463" width="12.1796875" style="3" customWidth="1"/>
    <col min="8464" max="8464" width="12.81640625" style="3" customWidth="1"/>
    <col min="8465" max="8465" width="11.81640625" style="3" customWidth="1"/>
    <col min="8466" max="8466" width="10.7265625" style="3" customWidth="1"/>
    <col min="8467" max="8704" width="9.1796875" style="3"/>
    <col min="8705" max="8705" width="18.81640625" style="3" customWidth="1"/>
    <col min="8706" max="8706" width="17.81640625" style="3" customWidth="1"/>
    <col min="8707" max="8707" width="22.1796875" style="3" customWidth="1"/>
    <col min="8708" max="8708" width="17.1796875" style="3" customWidth="1"/>
    <col min="8709" max="8709" width="21.26953125" style="3" customWidth="1"/>
    <col min="8710" max="8710" width="11" style="3" customWidth="1"/>
    <col min="8711" max="8711" width="10.54296875" style="3" customWidth="1"/>
    <col min="8712" max="8712" width="10.81640625" style="3" customWidth="1"/>
    <col min="8713" max="8713" width="1.7265625" style="3" customWidth="1"/>
    <col min="8714" max="8714" width="16.1796875" style="3" customWidth="1"/>
    <col min="8715" max="8715" width="15.81640625" style="3" customWidth="1"/>
    <col min="8716" max="8716" width="12.26953125" style="3" customWidth="1"/>
    <col min="8717" max="8717" width="12.7265625" style="3" customWidth="1"/>
    <col min="8718" max="8718" width="22.26953125" style="3" customWidth="1"/>
    <col min="8719" max="8719" width="12.1796875" style="3" customWidth="1"/>
    <col min="8720" max="8720" width="12.81640625" style="3" customWidth="1"/>
    <col min="8721" max="8721" width="11.81640625" style="3" customWidth="1"/>
    <col min="8722" max="8722" width="10.7265625" style="3" customWidth="1"/>
    <col min="8723" max="8960" width="9.1796875" style="3"/>
    <col min="8961" max="8961" width="18.81640625" style="3" customWidth="1"/>
    <col min="8962" max="8962" width="17.81640625" style="3" customWidth="1"/>
    <col min="8963" max="8963" width="22.1796875" style="3" customWidth="1"/>
    <col min="8964" max="8964" width="17.1796875" style="3" customWidth="1"/>
    <col min="8965" max="8965" width="21.26953125" style="3" customWidth="1"/>
    <col min="8966" max="8966" width="11" style="3" customWidth="1"/>
    <col min="8967" max="8967" width="10.54296875" style="3" customWidth="1"/>
    <col min="8968" max="8968" width="10.81640625" style="3" customWidth="1"/>
    <col min="8969" max="8969" width="1.7265625" style="3" customWidth="1"/>
    <col min="8970" max="8970" width="16.1796875" style="3" customWidth="1"/>
    <col min="8971" max="8971" width="15.81640625" style="3" customWidth="1"/>
    <col min="8972" max="8972" width="12.26953125" style="3" customWidth="1"/>
    <col min="8973" max="8973" width="12.7265625" style="3" customWidth="1"/>
    <col min="8974" max="8974" width="22.26953125" style="3" customWidth="1"/>
    <col min="8975" max="8975" width="12.1796875" style="3" customWidth="1"/>
    <col min="8976" max="8976" width="12.81640625" style="3" customWidth="1"/>
    <col min="8977" max="8977" width="11.81640625" style="3" customWidth="1"/>
    <col min="8978" max="8978" width="10.7265625" style="3" customWidth="1"/>
    <col min="8979" max="9216" width="9.1796875" style="3"/>
    <col min="9217" max="9217" width="18.81640625" style="3" customWidth="1"/>
    <col min="9218" max="9218" width="17.81640625" style="3" customWidth="1"/>
    <col min="9219" max="9219" width="22.1796875" style="3" customWidth="1"/>
    <col min="9220" max="9220" width="17.1796875" style="3" customWidth="1"/>
    <col min="9221" max="9221" width="21.26953125" style="3" customWidth="1"/>
    <col min="9222" max="9222" width="11" style="3" customWidth="1"/>
    <col min="9223" max="9223" width="10.54296875" style="3" customWidth="1"/>
    <col min="9224" max="9224" width="10.81640625" style="3" customWidth="1"/>
    <col min="9225" max="9225" width="1.7265625" style="3" customWidth="1"/>
    <col min="9226" max="9226" width="16.1796875" style="3" customWidth="1"/>
    <col min="9227" max="9227" width="15.81640625" style="3" customWidth="1"/>
    <col min="9228" max="9228" width="12.26953125" style="3" customWidth="1"/>
    <col min="9229" max="9229" width="12.7265625" style="3" customWidth="1"/>
    <col min="9230" max="9230" width="22.26953125" style="3" customWidth="1"/>
    <col min="9231" max="9231" width="12.1796875" style="3" customWidth="1"/>
    <col min="9232" max="9232" width="12.81640625" style="3" customWidth="1"/>
    <col min="9233" max="9233" width="11.81640625" style="3" customWidth="1"/>
    <col min="9234" max="9234" width="10.7265625" style="3" customWidth="1"/>
    <col min="9235" max="9472" width="9.1796875" style="3"/>
    <col min="9473" max="9473" width="18.81640625" style="3" customWidth="1"/>
    <col min="9474" max="9474" width="17.81640625" style="3" customWidth="1"/>
    <col min="9475" max="9475" width="22.1796875" style="3" customWidth="1"/>
    <col min="9476" max="9476" width="17.1796875" style="3" customWidth="1"/>
    <col min="9477" max="9477" width="21.26953125" style="3" customWidth="1"/>
    <col min="9478" max="9478" width="11" style="3" customWidth="1"/>
    <col min="9479" max="9479" width="10.54296875" style="3" customWidth="1"/>
    <col min="9480" max="9480" width="10.81640625" style="3" customWidth="1"/>
    <col min="9481" max="9481" width="1.7265625" style="3" customWidth="1"/>
    <col min="9482" max="9482" width="16.1796875" style="3" customWidth="1"/>
    <col min="9483" max="9483" width="15.81640625" style="3" customWidth="1"/>
    <col min="9484" max="9484" width="12.26953125" style="3" customWidth="1"/>
    <col min="9485" max="9485" width="12.7265625" style="3" customWidth="1"/>
    <col min="9486" max="9486" width="22.26953125" style="3" customWidth="1"/>
    <col min="9487" max="9487" width="12.1796875" style="3" customWidth="1"/>
    <col min="9488" max="9488" width="12.81640625" style="3" customWidth="1"/>
    <col min="9489" max="9489" width="11.81640625" style="3" customWidth="1"/>
    <col min="9490" max="9490" width="10.7265625" style="3" customWidth="1"/>
    <col min="9491" max="9728" width="9.1796875" style="3"/>
    <col min="9729" max="9729" width="18.81640625" style="3" customWidth="1"/>
    <col min="9730" max="9730" width="17.81640625" style="3" customWidth="1"/>
    <col min="9731" max="9731" width="22.1796875" style="3" customWidth="1"/>
    <col min="9732" max="9732" width="17.1796875" style="3" customWidth="1"/>
    <col min="9733" max="9733" width="21.26953125" style="3" customWidth="1"/>
    <col min="9734" max="9734" width="11" style="3" customWidth="1"/>
    <col min="9735" max="9735" width="10.54296875" style="3" customWidth="1"/>
    <col min="9736" max="9736" width="10.81640625" style="3" customWidth="1"/>
    <col min="9737" max="9737" width="1.7265625" style="3" customWidth="1"/>
    <col min="9738" max="9738" width="16.1796875" style="3" customWidth="1"/>
    <col min="9739" max="9739" width="15.81640625" style="3" customWidth="1"/>
    <col min="9740" max="9740" width="12.26953125" style="3" customWidth="1"/>
    <col min="9741" max="9741" width="12.7265625" style="3" customWidth="1"/>
    <col min="9742" max="9742" width="22.26953125" style="3" customWidth="1"/>
    <col min="9743" max="9743" width="12.1796875" style="3" customWidth="1"/>
    <col min="9744" max="9744" width="12.81640625" style="3" customWidth="1"/>
    <col min="9745" max="9745" width="11.81640625" style="3" customWidth="1"/>
    <col min="9746" max="9746" width="10.7265625" style="3" customWidth="1"/>
    <col min="9747" max="9984" width="9.1796875" style="3"/>
    <col min="9985" max="9985" width="18.81640625" style="3" customWidth="1"/>
    <col min="9986" max="9986" width="17.81640625" style="3" customWidth="1"/>
    <col min="9987" max="9987" width="22.1796875" style="3" customWidth="1"/>
    <col min="9988" max="9988" width="17.1796875" style="3" customWidth="1"/>
    <col min="9989" max="9989" width="21.26953125" style="3" customWidth="1"/>
    <col min="9990" max="9990" width="11" style="3" customWidth="1"/>
    <col min="9991" max="9991" width="10.54296875" style="3" customWidth="1"/>
    <col min="9992" max="9992" width="10.81640625" style="3" customWidth="1"/>
    <col min="9993" max="9993" width="1.7265625" style="3" customWidth="1"/>
    <col min="9994" max="9994" width="16.1796875" style="3" customWidth="1"/>
    <col min="9995" max="9995" width="15.81640625" style="3" customWidth="1"/>
    <col min="9996" max="9996" width="12.26953125" style="3" customWidth="1"/>
    <col min="9997" max="9997" width="12.7265625" style="3" customWidth="1"/>
    <col min="9998" max="9998" width="22.26953125" style="3" customWidth="1"/>
    <col min="9999" max="9999" width="12.1796875" style="3" customWidth="1"/>
    <col min="10000" max="10000" width="12.81640625" style="3" customWidth="1"/>
    <col min="10001" max="10001" width="11.81640625" style="3" customWidth="1"/>
    <col min="10002" max="10002" width="10.7265625" style="3" customWidth="1"/>
    <col min="10003" max="10240" width="9.1796875" style="3"/>
    <col min="10241" max="10241" width="18.81640625" style="3" customWidth="1"/>
    <col min="10242" max="10242" width="17.81640625" style="3" customWidth="1"/>
    <col min="10243" max="10243" width="22.1796875" style="3" customWidth="1"/>
    <col min="10244" max="10244" width="17.1796875" style="3" customWidth="1"/>
    <col min="10245" max="10245" width="21.26953125" style="3" customWidth="1"/>
    <col min="10246" max="10246" width="11" style="3" customWidth="1"/>
    <col min="10247" max="10247" width="10.54296875" style="3" customWidth="1"/>
    <col min="10248" max="10248" width="10.81640625" style="3" customWidth="1"/>
    <col min="10249" max="10249" width="1.7265625" style="3" customWidth="1"/>
    <col min="10250" max="10250" width="16.1796875" style="3" customWidth="1"/>
    <col min="10251" max="10251" width="15.81640625" style="3" customWidth="1"/>
    <col min="10252" max="10252" width="12.26953125" style="3" customWidth="1"/>
    <col min="10253" max="10253" width="12.7265625" style="3" customWidth="1"/>
    <col min="10254" max="10254" width="22.26953125" style="3" customWidth="1"/>
    <col min="10255" max="10255" width="12.1796875" style="3" customWidth="1"/>
    <col min="10256" max="10256" width="12.81640625" style="3" customWidth="1"/>
    <col min="10257" max="10257" width="11.81640625" style="3" customWidth="1"/>
    <col min="10258" max="10258" width="10.7265625" style="3" customWidth="1"/>
    <col min="10259" max="10496" width="9.1796875" style="3"/>
    <col min="10497" max="10497" width="18.81640625" style="3" customWidth="1"/>
    <col min="10498" max="10498" width="17.81640625" style="3" customWidth="1"/>
    <col min="10499" max="10499" width="22.1796875" style="3" customWidth="1"/>
    <col min="10500" max="10500" width="17.1796875" style="3" customWidth="1"/>
    <col min="10501" max="10501" width="21.26953125" style="3" customWidth="1"/>
    <col min="10502" max="10502" width="11" style="3" customWidth="1"/>
    <col min="10503" max="10503" width="10.54296875" style="3" customWidth="1"/>
    <col min="10504" max="10504" width="10.81640625" style="3" customWidth="1"/>
    <col min="10505" max="10505" width="1.7265625" style="3" customWidth="1"/>
    <col min="10506" max="10506" width="16.1796875" style="3" customWidth="1"/>
    <col min="10507" max="10507" width="15.81640625" style="3" customWidth="1"/>
    <col min="10508" max="10508" width="12.26953125" style="3" customWidth="1"/>
    <col min="10509" max="10509" width="12.7265625" style="3" customWidth="1"/>
    <col min="10510" max="10510" width="22.26953125" style="3" customWidth="1"/>
    <col min="10511" max="10511" width="12.1796875" style="3" customWidth="1"/>
    <col min="10512" max="10512" width="12.81640625" style="3" customWidth="1"/>
    <col min="10513" max="10513" width="11.81640625" style="3" customWidth="1"/>
    <col min="10514" max="10514" width="10.7265625" style="3" customWidth="1"/>
    <col min="10515" max="10752" width="9.1796875" style="3"/>
    <col min="10753" max="10753" width="18.81640625" style="3" customWidth="1"/>
    <col min="10754" max="10754" width="17.81640625" style="3" customWidth="1"/>
    <col min="10755" max="10755" width="22.1796875" style="3" customWidth="1"/>
    <col min="10756" max="10756" width="17.1796875" style="3" customWidth="1"/>
    <col min="10757" max="10757" width="21.26953125" style="3" customWidth="1"/>
    <col min="10758" max="10758" width="11" style="3" customWidth="1"/>
    <col min="10759" max="10759" width="10.54296875" style="3" customWidth="1"/>
    <col min="10760" max="10760" width="10.81640625" style="3" customWidth="1"/>
    <col min="10761" max="10761" width="1.7265625" style="3" customWidth="1"/>
    <col min="10762" max="10762" width="16.1796875" style="3" customWidth="1"/>
    <col min="10763" max="10763" width="15.81640625" style="3" customWidth="1"/>
    <col min="10764" max="10764" width="12.26953125" style="3" customWidth="1"/>
    <col min="10765" max="10765" width="12.7265625" style="3" customWidth="1"/>
    <col min="10766" max="10766" width="22.26953125" style="3" customWidth="1"/>
    <col min="10767" max="10767" width="12.1796875" style="3" customWidth="1"/>
    <col min="10768" max="10768" width="12.81640625" style="3" customWidth="1"/>
    <col min="10769" max="10769" width="11.81640625" style="3" customWidth="1"/>
    <col min="10770" max="10770" width="10.7265625" style="3" customWidth="1"/>
    <col min="10771" max="11008" width="9.1796875" style="3"/>
    <col min="11009" max="11009" width="18.81640625" style="3" customWidth="1"/>
    <col min="11010" max="11010" width="17.81640625" style="3" customWidth="1"/>
    <col min="11011" max="11011" width="22.1796875" style="3" customWidth="1"/>
    <col min="11012" max="11012" width="17.1796875" style="3" customWidth="1"/>
    <col min="11013" max="11013" width="21.26953125" style="3" customWidth="1"/>
    <col min="11014" max="11014" width="11" style="3" customWidth="1"/>
    <col min="11015" max="11015" width="10.54296875" style="3" customWidth="1"/>
    <col min="11016" max="11016" width="10.81640625" style="3" customWidth="1"/>
    <col min="11017" max="11017" width="1.7265625" style="3" customWidth="1"/>
    <col min="11018" max="11018" width="16.1796875" style="3" customWidth="1"/>
    <col min="11019" max="11019" width="15.81640625" style="3" customWidth="1"/>
    <col min="11020" max="11020" width="12.26953125" style="3" customWidth="1"/>
    <col min="11021" max="11021" width="12.7265625" style="3" customWidth="1"/>
    <col min="11022" max="11022" width="22.26953125" style="3" customWidth="1"/>
    <col min="11023" max="11023" width="12.1796875" style="3" customWidth="1"/>
    <col min="11024" max="11024" width="12.81640625" style="3" customWidth="1"/>
    <col min="11025" max="11025" width="11.81640625" style="3" customWidth="1"/>
    <col min="11026" max="11026" width="10.7265625" style="3" customWidth="1"/>
    <col min="11027" max="11264" width="9.1796875" style="3"/>
    <col min="11265" max="11265" width="18.81640625" style="3" customWidth="1"/>
    <col min="11266" max="11266" width="17.81640625" style="3" customWidth="1"/>
    <col min="11267" max="11267" width="22.1796875" style="3" customWidth="1"/>
    <col min="11268" max="11268" width="17.1796875" style="3" customWidth="1"/>
    <col min="11269" max="11269" width="21.26953125" style="3" customWidth="1"/>
    <col min="11270" max="11270" width="11" style="3" customWidth="1"/>
    <col min="11271" max="11271" width="10.54296875" style="3" customWidth="1"/>
    <col min="11272" max="11272" width="10.81640625" style="3" customWidth="1"/>
    <col min="11273" max="11273" width="1.7265625" style="3" customWidth="1"/>
    <col min="11274" max="11274" width="16.1796875" style="3" customWidth="1"/>
    <col min="11275" max="11275" width="15.81640625" style="3" customWidth="1"/>
    <col min="11276" max="11276" width="12.26953125" style="3" customWidth="1"/>
    <col min="11277" max="11277" width="12.7265625" style="3" customWidth="1"/>
    <col min="11278" max="11278" width="22.26953125" style="3" customWidth="1"/>
    <col min="11279" max="11279" width="12.1796875" style="3" customWidth="1"/>
    <col min="11280" max="11280" width="12.81640625" style="3" customWidth="1"/>
    <col min="11281" max="11281" width="11.81640625" style="3" customWidth="1"/>
    <col min="11282" max="11282" width="10.7265625" style="3" customWidth="1"/>
    <col min="11283" max="11520" width="9.1796875" style="3"/>
    <col min="11521" max="11521" width="18.81640625" style="3" customWidth="1"/>
    <col min="11522" max="11522" width="17.81640625" style="3" customWidth="1"/>
    <col min="11523" max="11523" width="22.1796875" style="3" customWidth="1"/>
    <col min="11524" max="11524" width="17.1796875" style="3" customWidth="1"/>
    <col min="11525" max="11525" width="21.26953125" style="3" customWidth="1"/>
    <col min="11526" max="11526" width="11" style="3" customWidth="1"/>
    <col min="11527" max="11527" width="10.54296875" style="3" customWidth="1"/>
    <col min="11528" max="11528" width="10.81640625" style="3" customWidth="1"/>
    <col min="11529" max="11529" width="1.7265625" style="3" customWidth="1"/>
    <col min="11530" max="11530" width="16.1796875" style="3" customWidth="1"/>
    <col min="11531" max="11531" width="15.81640625" style="3" customWidth="1"/>
    <col min="11532" max="11532" width="12.26953125" style="3" customWidth="1"/>
    <col min="11533" max="11533" width="12.7265625" style="3" customWidth="1"/>
    <col min="11534" max="11534" width="22.26953125" style="3" customWidth="1"/>
    <col min="11535" max="11535" width="12.1796875" style="3" customWidth="1"/>
    <col min="11536" max="11536" width="12.81640625" style="3" customWidth="1"/>
    <col min="11537" max="11537" width="11.81640625" style="3" customWidth="1"/>
    <col min="11538" max="11538" width="10.7265625" style="3" customWidth="1"/>
    <col min="11539" max="11776" width="9.1796875" style="3"/>
    <col min="11777" max="11777" width="18.81640625" style="3" customWidth="1"/>
    <col min="11778" max="11778" width="17.81640625" style="3" customWidth="1"/>
    <col min="11779" max="11779" width="22.1796875" style="3" customWidth="1"/>
    <col min="11780" max="11780" width="17.1796875" style="3" customWidth="1"/>
    <col min="11781" max="11781" width="21.26953125" style="3" customWidth="1"/>
    <col min="11782" max="11782" width="11" style="3" customWidth="1"/>
    <col min="11783" max="11783" width="10.54296875" style="3" customWidth="1"/>
    <col min="11784" max="11784" width="10.81640625" style="3" customWidth="1"/>
    <col min="11785" max="11785" width="1.7265625" style="3" customWidth="1"/>
    <col min="11786" max="11786" width="16.1796875" style="3" customWidth="1"/>
    <col min="11787" max="11787" width="15.81640625" style="3" customWidth="1"/>
    <col min="11788" max="11788" width="12.26953125" style="3" customWidth="1"/>
    <col min="11789" max="11789" width="12.7265625" style="3" customWidth="1"/>
    <col min="11790" max="11790" width="22.26953125" style="3" customWidth="1"/>
    <col min="11791" max="11791" width="12.1796875" style="3" customWidth="1"/>
    <col min="11792" max="11792" width="12.81640625" style="3" customWidth="1"/>
    <col min="11793" max="11793" width="11.81640625" style="3" customWidth="1"/>
    <col min="11794" max="11794" width="10.7265625" style="3" customWidth="1"/>
    <col min="11795" max="12032" width="9.1796875" style="3"/>
    <col min="12033" max="12033" width="18.81640625" style="3" customWidth="1"/>
    <col min="12034" max="12034" width="17.81640625" style="3" customWidth="1"/>
    <col min="12035" max="12035" width="22.1796875" style="3" customWidth="1"/>
    <col min="12036" max="12036" width="17.1796875" style="3" customWidth="1"/>
    <col min="12037" max="12037" width="21.26953125" style="3" customWidth="1"/>
    <col min="12038" max="12038" width="11" style="3" customWidth="1"/>
    <col min="12039" max="12039" width="10.54296875" style="3" customWidth="1"/>
    <col min="12040" max="12040" width="10.81640625" style="3" customWidth="1"/>
    <col min="12041" max="12041" width="1.7265625" style="3" customWidth="1"/>
    <col min="12042" max="12042" width="16.1796875" style="3" customWidth="1"/>
    <col min="12043" max="12043" width="15.81640625" style="3" customWidth="1"/>
    <col min="12044" max="12044" width="12.26953125" style="3" customWidth="1"/>
    <col min="12045" max="12045" width="12.7265625" style="3" customWidth="1"/>
    <col min="12046" max="12046" width="22.26953125" style="3" customWidth="1"/>
    <col min="12047" max="12047" width="12.1796875" style="3" customWidth="1"/>
    <col min="12048" max="12048" width="12.81640625" style="3" customWidth="1"/>
    <col min="12049" max="12049" width="11.81640625" style="3" customWidth="1"/>
    <col min="12050" max="12050" width="10.7265625" style="3" customWidth="1"/>
    <col min="12051" max="12288" width="9.1796875" style="3"/>
    <col min="12289" max="12289" width="18.81640625" style="3" customWidth="1"/>
    <col min="12290" max="12290" width="17.81640625" style="3" customWidth="1"/>
    <col min="12291" max="12291" width="22.1796875" style="3" customWidth="1"/>
    <col min="12292" max="12292" width="17.1796875" style="3" customWidth="1"/>
    <col min="12293" max="12293" width="21.26953125" style="3" customWidth="1"/>
    <col min="12294" max="12294" width="11" style="3" customWidth="1"/>
    <col min="12295" max="12295" width="10.54296875" style="3" customWidth="1"/>
    <col min="12296" max="12296" width="10.81640625" style="3" customWidth="1"/>
    <col min="12297" max="12297" width="1.7265625" style="3" customWidth="1"/>
    <col min="12298" max="12298" width="16.1796875" style="3" customWidth="1"/>
    <col min="12299" max="12299" width="15.81640625" style="3" customWidth="1"/>
    <col min="12300" max="12300" width="12.26953125" style="3" customWidth="1"/>
    <col min="12301" max="12301" width="12.7265625" style="3" customWidth="1"/>
    <col min="12302" max="12302" width="22.26953125" style="3" customWidth="1"/>
    <col min="12303" max="12303" width="12.1796875" style="3" customWidth="1"/>
    <col min="12304" max="12304" width="12.81640625" style="3" customWidth="1"/>
    <col min="12305" max="12305" width="11.81640625" style="3" customWidth="1"/>
    <col min="12306" max="12306" width="10.7265625" style="3" customWidth="1"/>
    <col min="12307" max="12544" width="9.1796875" style="3"/>
    <col min="12545" max="12545" width="18.81640625" style="3" customWidth="1"/>
    <col min="12546" max="12546" width="17.81640625" style="3" customWidth="1"/>
    <col min="12547" max="12547" width="22.1796875" style="3" customWidth="1"/>
    <col min="12548" max="12548" width="17.1796875" style="3" customWidth="1"/>
    <col min="12549" max="12549" width="21.26953125" style="3" customWidth="1"/>
    <col min="12550" max="12550" width="11" style="3" customWidth="1"/>
    <col min="12551" max="12551" width="10.54296875" style="3" customWidth="1"/>
    <col min="12552" max="12552" width="10.81640625" style="3" customWidth="1"/>
    <col min="12553" max="12553" width="1.7265625" style="3" customWidth="1"/>
    <col min="12554" max="12554" width="16.1796875" style="3" customWidth="1"/>
    <col min="12555" max="12555" width="15.81640625" style="3" customWidth="1"/>
    <col min="12556" max="12556" width="12.26953125" style="3" customWidth="1"/>
    <col min="12557" max="12557" width="12.7265625" style="3" customWidth="1"/>
    <col min="12558" max="12558" width="22.26953125" style="3" customWidth="1"/>
    <col min="12559" max="12559" width="12.1796875" style="3" customWidth="1"/>
    <col min="12560" max="12560" width="12.81640625" style="3" customWidth="1"/>
    <col min="12561" max="12561" width="11.81640625" style="3" customWidth="1"/>
    <col min="12562" max="12562" width="10.7265625" style="3" customWidth="1"/>
    <col min="12563" max="12800" width="9.1796875" style="3"/>
    <col min="12801" max="12801" width="18.81640625" style="3" customWidth="1"/>
    <col min="12802" max="12802" width="17.81640625" style="3" customWidth="1"/>
    <col min="12803" max="12803" width="22.1796875" style="3" customWidth="1"/>
    <col min="12804" max="12804" width="17.1796875" style="3" customWidth="1"/>
    <col min="12805" max="12805" width="21.26953125" style="3" customWidth="1"/>
    <col min="12806" max="12806" width="11" style="3" customWidth="1"/>
    <col min="12807" max="12807" width="10.54296875" style="3" customWidth="1"/>
    <col min="12808" max="12808" width="10.81640625" style="3" customWidth="1"/>
    <col min="12809" max="12809" width="1.7265625" style="3" customWidth="1"/>
    <col min="12810" max="12810" width="16.1796875" style="3" customWidth="1"/>
    <col min="12811" max="12811" width="15.81640625" style="3" customWidth="1"/>
    <col min="12812" max="12812" width="12.26953125" style="3" customWidth="1"/>
    <col min="12813" max="12813" width="12.7265625" style="3" customWidth="1"/>
    <col min="12814" max="12814" width="22.26953125" style="3" customWidth="1"/>
    <col min="12815" max="12815" width="12.1796875" style="3" customWidth="1"/>
    <col min="12816" max="12816" width="12.81640625" style="3" customWidth="1"/>
    <col min="12817" max="12817" width="11.81640625" style="3" customWidth="1"/>
    <col min="12818" max="12818" width="10.7265625" style="3" customWidth="1"/>
    <col min="12819" max="13056" width="9.1796875" style="3"/>
    <col min="13057" max="13057" width="18.81640625" style="3" customWidth="1"/>
    <col min="13058" max="13058" width="17.81640625" style="3" customWidth="1"/>
    <col min="13059" max="13059" width="22.1796875" style="3" customWidth="1"/>
    <col min="13060" max="13060" width="17.1796875" style="3" customWidth="1"/>
    <col min="13061" max="13061" width="21.26953125" style="3" customWidth="1"/>
    <col min="13062" max="13062" width="11" style="3" customWidth="1"/>
    <col min="13063" max="13063" width="10.54296875" style="3" customWidth="1"/>
    <col min="13064" max="13064" width="10.81640625" style="3" customWidth="1"/>
    <col min="13065" max="13065" width="1.7265625" style="3" customWidth="1"/>
    <col min="13066" max="13066" width="16.1796875" style="3" customWidth="1"/>
    <col min="13067" max="13067" width="15.81640625" style="3" customWidth="1"/>
    <col min="13068" max="13068" width="12.26953125" style="3" customWidth="1"/>
    <col min="13069" max="13069" width="12.7265625" style="3" customWidth="1"/>
    <col min="13070" max="13070" width="22.26953125" style="3" customWidth="1"/>
    <col min="13071" max="13071" width="12.1796875" style="3" customWidth="1"/>
    <col min="13072" max="13072" width="12.81640625" style="3" customWidth="1"/>
    <col min="13073" max="13073" width="11.81640625" style="3" customWidth="1"/>
    <col min="13074" max="13074" width="10.7265625" style="3" customWidth="1"/>
    <col min="13075" max="13312" width="9.1796875" style="3"/>
    <col min="13313" max="13313" width="18.81640625" style="3" customWidth="1"/>
    <col min="13314" max="13314" width="17.81640625" style="3" customWidth="1"/>
    <col min="13315" max="13315" width="22.1796875" style="3" customWidth="1"/>
    <col min="13316" max="13316" width="17.1796875" style="3" customWidth="1"/>
    <col min="13317" max="13317" width="21.26953125" style="3" customWidth="1"/>
    <col min="13318" max="13318" width="11" style="3" customWidth="1"/>
    <col min="13319" max="13319" width="10.54296875" style="3" customWidth="1"/>
    <col min="13320" max="13320" width="10.81640625" style="3" customWidth="1"/>
    <col min="13321" max="13321" width="1.7265625" style="3" customWidth="1"/>
    <col min="13322" max="13322" width="16.1796875" style="3" customWidth="1"/>
    <col min="13323" max="13323" width="15.81640625" style="3" customWidth="1"/>
    <col min="13324" max="13324" width="12.26953125" style="3" customWidth="1"/>
    <col min="13325" max="13325" width="12.7265625" style="3" customWidth="1"/>
    <col min="13326" max="13326" width="22.26953125" style="3" customWidth="1"/>
    <col min="13327" max="13327" width="12.1796875" style="3" customWidth="1"/>
    <col min="13328" max="13328" width="12.81640625" style="3" customWidth="1"/>
    <col min="13329" max="13329" width="11.81640625" style="3" customWidth="1"/>
    <col min="13330" max="13330" width="10.7265625" style="3" customWidth="1"/>
    <col min="13331" max="13568" width="9.1796875" style="3"/>
    <col min="13569" max="13569" width="18.81640625" style="3" customWidth="1"/>
    <col min="13570" max="13570" width="17.81640625" style="3" customWidth="1"/>
    <col min="13571" max="13571" width="22.1796875" style="3" customWidth="1"/>
    <col min="13572" max="13572" width="17.1796875" style="3" customWidth="1"/>
    <col min="13573" max="13573" width="21.26953125" style="3" customWidth="1"/>
    <col min="13574" max="13574" width="11" style="3" customWidth="1"/>
    <col min="13575" max="13575" width="10.54296875" style="3" customWidth="1"/>
    <col min="13576" max="13576" width="10.81640625" style="3" customWidth="1"/>
    <col min="13577" max="13577" width="1.7265625" style="3" customWidth="1"/>
    <col min="13578" max="13578" width="16.1796875" style="3" customWidth="1"/>
    <col min="13579" max="13579" width="15.81640625" style="3" customWidth="1"/>
    <col min="13580" max="13580" width="12.26953125" style="3" customWidth="1"/>
    <col min="13581" max="13581" width="12.7265625" style="3" customWidth="1"/>
    <col min="13582" max="13582" width="22.26953125" style="3" customWidth="1"/>
    <col min="13583" max="13583" width="12.1796875" style="3" customWidth="1"/>
    <col min="13584" max="13584" width="12.81640625" style="3" customWidth="1"/>
    <col min="13585" max="13585" width="11.81640625" style="3" customWidth="1"/>
    <col min="13586" max="13586" width="10.7265625" style="3" customWidth="1"/>
    <col min="13587" max="13824" width="9.1796875" style="3"/>
    <col min="13825" max="13825" width="18.81640625" style="3" customWidth="1"/>
    <col min="13826" max="13826" width="17.81640625" style="3" customWidth="1"/>
    <col min="13827" max="13827" width="22.1796875" style="3" customWidth="1"/>
    <col min="13828" max="13828" width="17.1796875" style="3" customWidth="1"/>
    <col min="13829" max="13829" width="21.26953125" style="3" customWidth="1"/>
    <col min="13830" max="13830" width="11" style="3" customWidth="1"/>
    <col min="13831" max="13831" width="10.54296875" style="3" customWidth="1"/>
    <col min="13832" max="13832" width="10.81640625" style="3" customWidth="1"/>
    <col min="13833" max="13833" width="1.7265625" style="3" customWidth="1"/>
    <col min="13834" max="13834" width="16.1796875" style="3" customWidth="1"/>
    <col min="13835" max="13835" width="15.81640625" style="3" customWidth="1"/>
    <col min="13836" max="13836" width="12.26953125" style="3" customWidth="1"/>
    <col min="13837" max="13837" width="12.7265625" style="3" customWidth="1"/>
    <col min="13838" max="13838" width="22.26953125" style="3" customWidth="1"/>
    <col min="13839" max="13839" width="12.1796875" style="3" customWidth="1"/>
    <col min="13840" max="13840" width="12.81640625" style="3" customWidth="1"/>
    <col min="13841" max="13841" width="11.81640625" style="3" customWidth="1"/>
    <col min="13842" max="13842" width="10.7265625" style="3" customWidth="1"/>
    <col min="13843" max="14080" width="9.1796875" style="3"/>
    <col min="14081" max="14081" width="18.81640625" style="3" customWidth="1"/>
    <col min="14082" max="14082" width="17.81640625" style="3" customWidth="1"/>
    <col min="14083" max="14083" width="22.1796875" style="3" customWidth="1"/>
    <col min="14084" max="14084" width="17.1796875" style="3" customWidth="1"/>
    <col min="14085" max="14085" width="21.26953125" style="3" customWidth="1"/>
    <col min="14086" max="14086" width="11" style="3" customWidth="1"/>
    <col min="14087" max="14087" width="10.54296875" style="3" customWidth="1"/>
    <col min="14088" max="14088" width="10.81640625" style="3" customWidth="1"/>
    <col min="14089" max="14089" width="1.7265625" style="3" customWidth="1"/>
    <col min="14090" max="14090" width="16.1796875" style="3" customWidth="1"/>
    <col min="14091" max="14091" width="15.81640625" style="3" customWidth="1"/>
    <col min="14092" max="14092" width="12.26953125" style="3" customWidth="1"/>
    <col min="14093" max="14093" width="12.7265625" style="3" customWidth="1"/>
    <col min="14094" max="14094" width="22.26953125" style="3" customWidth="1"/>
    <col min="14095" max="14095" width="12.1796875" style="3" customWidth="1"/>
    <col min="14096" max="14096" width="12.81640625" style="3" customWidth="1"/>
    <col min="14097" max="14097" width="11.81640625" style="3" customWidth="1"/>
    <col min="14098" max="14098" width="10.7265625" style="3" customWidth="1"/>
    <col min="14099" max="14336" width="9.1796875" style="3"/>
    <col min="14337" max="14337" width="18.81640625" style="3" customWidth="1"/>
    <col min="14338" max="14338" width="17.81640625" style="3" customWidth="1"/>
    <col min="14339" max="14339" width="22.1796875" style="3" customWidth="1"/>
    <col min="14340" max="14340" width="17.1796875" style="3" customWidth="1"/>
    <col min="14341" max="14341" width="21.26953125" style="3" customWidth="1"/>
    <col min="14342" max="14342" width="11" style="3" customWidth="1"/>
    <col min="14343" max="14343" width="10.54296875" style="3" customWidth="1"/>
    <col min="14344" max="14344" width="10.81640625" style="3" customWidth="1"/>
    <col min="14345" max="14345" width="1.7265625" style="3" customWidth="1"/>
    <col min="14346" max="14346" width="16.1796875" style="3" customWidth="1"/>
    <col min="14347" max="14347" width="15.81640625" style="3" customWidth="1"/>
    <col min="14348" max="14348" width="12.26953125" style="3" customWidth="1"/>
    <col min="14349" max="14349" width="12.7265625" style="3" customWidth="1"/>
    <col min="14350" max="14350" width="22.26953125" style="3" customWidth="1"/>
    <col min="14351" max="14351" width="12.1796875" style="3" customWidth="1"/>
    <col min="14352" max="14352" width="12.81640625" style="3" customWidth="1"/>
    <col min="14353" max="14353" width="11.81640625" style="3" customWidth="1"/>
    <col min="14354" max="14354" width="10.7265625" style="3" customWidth="1"/>
    <col min="14355" max="14592" width="9.1796875" style="3"/>
    <col min="14593" max="14593" width="18.81640625" style="3" customWidth="1"/>
    <col min="14594" max="14594" width="17.81640625" style="3" customWidth="1"/>
    <col min="14595" max="14595" width="22.1796875" style="3" customWidth="1"/>
    <col min="14596" max="14596" width="17.1796875" style="3" customWidth="1"/>
    <col min="14597" max="14597" width="21.26953125" style="3" customWidth="1"/>
    <col min="14598" max="14598" width="11" style="3" customWidth="1"/>
    <col min="14599" max="14599" width="10.54296875" style="3" customWidth="1"/>
    <col min="14600" max="14600" width="10.81640625" style="3" customWidth="1"/>
    <col min="14601" max="14601" width="1.7265625" style="3" customWidth="1"/>
    <col min="14602" max="14602" width="16.1796875" style="3" customWidth="1"/>
    <col min="14603" max="14603" width="15.81640625" style="3" customWidth="1"/>
    <col min="14604" max="14604" width="12.26953125" style="3" customWidth="1"/>
    <col min="14605" max="14605" width="12.7265625" style="3" customWidth="1"/>
    <col min="14606" max="14606" width="22.26953125" style="3" customWidth="1"/>
    <col min="14607" max="14607" width="12.1796875" style="3" customWidth="1"/>
    <col min="14608" max="14608" width="12.81640625" style="3" customWidth="1"/>
    <col min="14609" max="14609" width="11.81640625" style="3" customWidth="1"/>
    <col min="14610" max="14610" width="10.7265625" style="3" customWidth="1"/>
    <col min="14611" max="14848" width="9.1796875" style="3"/>
    <col min="14849" max="14849" width="18.81640625" style="3" customWidth="1"/>
    <col min="14850" max="14850" width="17.81640625" style="3" customWidth="1"/>
    <col min="14851" max="14851" width="22.1796875" style="3" customWidth="1"/>
    <col min="14852" max="14852" width="17.1796875" style="3" customWidth="1"/>
    <col min="14853" max="14853" width="21.26953125" style="3" customWidth="1"/>
    <col min="14854" max="14854" width="11" style="3" customWidth="1"/>
    <col min="14855" max="14855" width="10.54296875" style="3" customWidth="1"/>
    <col min="14856" max="14856" width="10.81640625" style="3" customWidth="1"/>
    <col min="14857" max="14857" width="1.7265625" style="3" customWidth="1"/>
    <col min="14858" max="14858" width="16.1796875" style="3" customWidth="1"/>
    <col min="14859" max="14859" width="15.81640625" style="3" customWidth="1"/>
    <col min="14860" max="14860" width="12.26953125" style="3" customWidth="1"/>
    <col min="14861" max="14861" width="12.7265625" style="3" customWidth="1"/>
    <col min="14862" max="14862" width="22.26953125" style="3" customWidth="1"/>
    <col min="14863" max="14863" width="12.1796875" style="3" customWidth="1"/>
    <col min="14864" max="14864" width="12.81640625" style="3" customWidth="1"/>
    <col min="14865" max="14865" width="11.81640625" style="3" customWidth="1"/>
    <col min="14866" max="14866" width="10.7265625" style="3" customWidth="1"/>
    <col min="14867" max="15104" width="9.1796875" style="3"/>
    <col min="15105" max="15105" width="18.81640625" style="3" customWidth="1"/>
    <col min="15106" max="15106" width="17.81640625" style="3" customWidth="1"/>
    <col min="15107" max="15107" width="22.1796875" style="3" customWidth="1"/>
    <col min="15108" max="15108" width="17.1796875" style="3" customWidth="1"/>
    <col min="15109" max="15109" width="21.26953125" style="3" customWidth="1"/>
    <col min="15110" max="15110" width="11" style="3" customWidth="1"/>
    <col min="15111" max="15111" width="10.54296875" style="3" customWidth="1"/>
    <col min="15112" max="15112" width="10.81640625" style="3" customWidth="1"/>
    <col min="15113" max="15113" width="1.7265625" style="3" customWidth="1"/>
    <col min="15114" max="15114" width="16.1796875" style="3" customWidth="1"/>
    <col min="15115" max="15115" width="15.81640625" style="3" customWidth="1"/>
    <col min="15116" max="15116" width="12.26953125" style="3" customWidth="1"/>
    <col min="15117" max="15117" width="12.7265625" style="3" customWidth="1"/>
    <col min="15118" max="15118" width="22.26953125" style="3" customWidth="1"/>
    <col min="15119" max="15119" width="12.1796875" style="3" customWidth="1"/>
    <col min="15120" max="15120" width="12.81640625" style="3" customWidth="1"/>
    <col min="15121" max="15121" width="11.81640625" style="3" customWidth="1"/>
    <col min="15122" max="15122" width="10.7265625" style="3" customWidth="1"/>
    <col min="15123" max="15360" width="9.1796875" style="3"/>
    <col min="15361" max="15361" width="18.81640625" style="3" customWidth="1"/>
    <col min="15362" max="15362" width="17.81640625" style="3" customWidth="1"/>
    <col min="15363" max="15363" width="22.1796875" style="3" customWidth="1"/>
    <col min="15364" max="15364" width="17.1796875" style="3" customWidth="1"/>
    <col min="15365" max="15365" width="21.26953125" style="3" customWidth="1"/>
    <col min="15366" max="15366" width="11" style="3" customWidth="1"/>
    <col min="15367" max="15367" width="10.54296875" style="3" customWidth="1"/>
    <col min="15368" max="15368" width="10.81640625" style="3" customWidth="1"/>
    <col min="15369" max="15369" width="1.7265625" style="3" customWidth="1"/>
    <col min="15370" max="15370" width="16.1796875" style="3" customWidth="1"/>
    <col min="15371" max="15371" width="15.81640625" style="3" customWidth="1"/>
    <col min="15372" max="15372" width="12.26953125" style="3" customWidth="1"/>
    <col min="15373" max="15373" width="12.7265625" style="3" customWidth="1"/>
    <col min="15374" max="15374" width="22.26953125" style="3" customWidth="1"/>
    <col min="15375" max="15375" width="12.1796875" style="3" customWidth="1"/>
    <col min="15376" max="15376" width="12.81640625" style="3" customWidth="1"/>
    <col min="15377" max="15377" width="11.81640625" style="3" customWidth="1"/>
    <col min="15378" max="15378" width="10.7265625" style="3" customWidth="1"/>
    <col min="15379" max="15616" width="9.1796875" style="3"/>
    <col min="15617" max="15617" width="18.81640625" style="3" customWidth="1"/>
    <col min="15618" max="15618" width="17.81640625" style="3" customWidth="1"/>
    <col min="15619" max="15619" width="22.1796875" style="3" customWidth="1"/>
    <col min="15620" max="15620" width="17.1796875" style="3" customWidth="1"/>
    <col min="15621" max="15621" width="21.26953125" style="3" customWidth="1"/>
    <col min="15622" max="15622" width="11" style="3" customWidth="1"/>
    <col min="15623" max="15623" width="10.54296875" style="3" customWidth="1"/>
    <col min="15624" max="15624" width="10.81640625" style="3" customWidth="1"/>
    <col min="15625" max="15625" width="1.7265625" style="3" customWidth="1"/>
    <col min="15626" max="15626" width="16.1796875" style="3" customWidth="1"/>
    <col min="15627" max="15627" width="15.81640625" style="3" customWidth="1"/>
    <col min="15628" max="15628" width="12.26953125" style="3" customWidth="1"/>
    <col min="15629" max="15629" width="12.7265625" style="3" customWidth="1"/>
    <col min="15630" max="15630" width="22.26953125" style="3" customWidth="1"/>
    <col min="15631" max="15631" width="12.1796875" style="3" customWidth="1"/>
    <col min="15632" max="15632" width="12.81640625" style="3" customWidth="1"/>
    <col min="15633" max="15633" width="11.81640625" style="3" customWidth="1"/>
    <col min="15634" max="15634" width="10.7265625" style="3" customWidth="1"/>
    <col min="15635" max="15872" width="9.1796875" style="3"/>
    <col min="15873" max="15873" width="18.81640625" style="3" customWidth="1"/>
    <col min="15874" max="15874" width="17.81640625" style="3" customWidth="1"/>
    <col min="15875" max="15875" width="22.1796875" style="3" customWidth="1"/>
    <col min="15876" max="15876" width="17.1796875" style="3" customWidth="1"/>
    <col min="15877" max="15877" width="21.26953125" style="3" customWidth="1"/>
    <col min="15878" max="15878" width="11" style="3" customWidth="1"/>
    <col min="15879" max="15879" width="10.54296875" style="3" customWidth="1"/>
    <col min="15880" max="15880" width="10.81640625" style="3" customWidth="1"/>
    <col min="15881" max="15881" width="1.7265625" style="3" customWidth="1"/>
    <col min="15882" max="15882" width="16.1796875" style="3" customWidth="1"/>
    <col min="15883" max="15883" width="15.81640625" style="3" customWidth="1"/>
    <col min="15884" max="15884" width="12.26953125" style="3" customWidth="1"/>
    <col min="15885" max="15885" width="12.7265625" style="3" customWidth="1"/>
    <col min="15886" max="15886" width="22.26953125" style="3" customWidth="1"/>
    <col min="15887" max="15887" width="12.1796875" style="3" customWidth="1"/>
    <col min="15888" max="15888" width="12.81640625" style="3" customWidth="1"/>
    <col min="15889" max="15889" width="11.81640625" style="3" customWidth="1"/>
    <col min="15890" max="15890" width="10.7265625" style="3" customWidth="1"/>
    <col min="15891" max="16128" width="9.1796875" style="3"/>
    <col min="16129" max="16129" width="18.81640625" style="3" customWidth="1"/>
    <col min="16130" max="16130" width="17.81640625" style="3" customWidth="1"/>
    <col min="16131" max="16131" width="22.1796875" style="3" customWidth="1"/>
    <col min="16132" max="16132" width="17.1796875" style="3" customWidth="1"/>
    <col min="16133" max="16133" width="21.26953125" style="3" customWidth="1"/>
    <col min="16134" max="16134" width="11" style="3" customWidth="1"/>
    <col min="16135" max="16135" width="10.54296875" style="3" customWidth="1"/>
    <col min="16136" max="16136" width="10.81640625" style="3" customWidth="1"/>
    <col min="16137" max="16137" width="1.7265625" style="3" customWidth="1"/>
    <col min="16138" max="16138" width="16.1796875" style="3" customWidth="1"/>
    <col min="16139" max="16139" width="15.81640625" style="3" customWidth="1"/>
    <col min="16140" max="16140" width="12.26953125" style="3" customWidth="1"/>
    <col min="16141" max="16141" width="12.7265625" style="3" customWidth="1"/>
    <col min="16142" max="16142" width="22.26953125" style="3" customWidth="1"/>
    <col min="16143" max="16143" width="12.1796875" style="3" customWidth="1"/>
    <col min="16144" max="16144" width="12.81640625" style="3" customWidth="1"/>
    <col min="16145" max="16145" width="11.81640625" style="3" customWidth="1"/>
    <col min="16146" max="16146" width="10.7265625" style="3" customWidth="1"/>
    <col min="16147" max="16384" width="9.1796875" style="3"/>
  </cols>
  <sheetData>
    <row r="1" spans="1:18" x14ac:dyDescent="0.3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 customHeight="1" thickBot="1" x14ac:dyDescent="0.45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6"/>
      <c r="P2" s="7"/>
      <c r="Q2" s="8"/>
      <c r="R2" s="8"/>
    </row>
    <row r="3" spans="1:18" ht="12.75" customHeight="1" x14ac:dyDescent="0.35">
      <c r="A3" s="9"/>
      <c r="B3" s="9"/>
      <c r="C3" s="9"/>
      <c r="D3" s="9"/>
      <c r="E3" s="9"/>
      <c r="F3" s="9"/>
      <c r="G3" s="9"/>
      <c r="H3" s="9"/>
      <c r="I3" s="10"/>
      <c r="J3" s="9"/>
      <c r="K3" s="10"/>
      <c r="L3" s="10"/>
      <c r="M3" s="10"/>
      <c r="N3" s="10"/>
      <c r="O3" s="9"/>
      <c r="P3" s="11" t="s">
        <v>0</v>
      </c>
      <c r="Q3" s="12">
        <v>43920</v>
      </c>
      <c r="R3" s="12"/>
    </row>
    <row r="4" spans="1:18" ht="12.75" customHeight="1" x14ac:dyDescent="0.35">
      <c r="A4" s="13" t="s">
        <v>1</v>
      </c>
      <c r="B4" s="14" t="s">
        <v>2</v>
      </c>
      <c r="C4" s="14" t="s">
        <v>3</v>
      </c>
      <c r="D4" s="13" t="s">
        <v>4</v>
      </c>
      <c r="E4" s="13" t="s">
        <v>5</v>
      </c>
      <c r="F4" s="15" t="s">
        <v>6</v>
      </c>
      <c r="G4" s="16"/>
      <c r="H4" s="17"/>
      <c r="I4" s="18"/>
      <c r="J4" s="13" t="s">
        <v>1</v>
      </c>
      <c r="K4" s="19" t="s">
        <v>2</v>
      </c>
      <c r="L4" s="19" t="s">
        <v>3</v>
      </c>
      <c r="M4" s="20" t="s">
        <v>4</v>
      </c>
      <c r="N4" s="20" t="s">
        <v>5</v>
      </c>
      <c r="O4" s="13" t="s">
        <v>6</v>
      </c>
      <c r="P4" s="13"/>
      <c r="Q4" s="13"/>
      <c r="R4" s="13"/>
    </row>
    <row r="5" spans="1:18" x14ac:dyDescent="0.35">
      <c r="A5" s="13"/>
      <c r="B5" s="14"/>
      <c r="C5" s="14"/>
      <c r="D5" s="13"/>
      <c r="E5" s="13"/>
      <c r="F5" s="21">
        <v>1</v>
      </c>
      <c r="G5" s="22"/>
      <c r="H5" s="23"/>
      <c r="I5" s="18"/>
      <c r="J5" s="13"/>
      <c r="K5" s="24"/>
      <c r="L5" s="24"/>
      <c r="M5" s="25"/>
      <c r="N5" s="25"/>
      <c r="O5" s="13" t="s">
        <v>7</v>
      </c>
      <c r="P5" s="13"/>
      <c r="Q5" s="13"/>
      <c r="R5" s="13"/>
    </row>
    <row r="6" spans="1:18" ht="18" customHeight="1" x14ac:dyDescent="0.35">
      <c r="A6" s="26"/>
      <c r="B6" s="27" t="s">
        <v>8</v>
      </c>
      <c r="C6" s="28" t="s">
        <v>9</v>
      </c>
      <c r="D6" s="29">
        <v>1.53</v>
      </c>
      <c r="E6" s="29" t="s">
        <v>10</v>
      </c>
      <c r="F6" s="30">
        <f>ROUND(16416*Belarus*(1-C42),2)</f>
        <v>587.04</v>
      </c>
      <c r="G6" s="31"/>
      <c r="H6" s="32"/>
      <c r="I6" s="18"/>
      <c r="J6" s="33"/>
      <c r="K6" s="34" t="s">
        <v>11</v>
      </c>
      <c r="L6" s="28" t="s">
        <v>12</v>
      </c>
      <c r="M6" s="29">
        <v>1.03</v>
      </c>
      <c r="N6" s="29" t="s">
        <v>10</v>
      </c>
      <c r="O6" s="35">
        <f>ROUND(11309*Belarus*(1-C42),2)</f>
        <v>404.41</v>
      </c>
      <c r="P6" s="35"/>
      <c r="Q6" s="35"/>
      <c r="R6" s="35"/>
    </row>
    <row r="7" spans="1:18" ht="28.5" customHeight="1" x14ac:dyDescent="0.35">
      <c r="A7" s="26"/>
      <c r="B7" s="27"/>
      <c r="C7" s="36"/>
      <c r="D7" s="37">
        <v>1.73</v>
      </c>
      <c r="E7" s="37" t="s">
        <v>10</v>
      </c>
      <c r="F7" s="30">
        <f>ROUND(18795*Belarus*(1-C42),2)</f>
        <v>672.11</v>
      </c>
      <c r="G7" s="31"/>
      <c r="H7" s="32"/>
      <c r="I7" s="18"/>
      <c r="J7" s="38"/>
      <c r="K7" s="39"/>
      <c r="L7" s="36"/>
      <c r="M7" s="29">
        <v>1.53</v>
      </c>
      <c r="N7" s="37" t="s">
        <v>13</v>
      </c>
      <c r="O7" s="35">
        <f>ROUND(12986*Belarus*(1-C42),2)</f>
        <v>464.38</v>
      </c>
      <c r="P7" s="35"/>
      <c r="Q7" s="35"/>
      <c r="R7" s="35"/>
    </row>
    <row r="8" spans="1:18" ht="29.25" customHeight="1" x14ac:dyDescent="0.35">
      <c r="A8" s="26"/>
      <c r="B8" s="27"/>
      <c r="C8" s="36"/>
      <c r="D8" s="37">
        <v>2.0299999999999998</v>
      </c>
      <c r="E8" s="37" t="s">
        <v>14</v>
      </c>
      <c r="F8" s="30">
        <f>ROUND(21915*Belarus*(1-C42),2)</f>
        <v>783.68</v>
      </c>
      <c r="G8" s="31"/>
      <c r="H8" s="32"/>
      <c r="I8" s="18"/>
      <c r="J8" s="38"/>
      <c r="K8" s="39"/>
      <c r="L8" s="36"/>
      <c r="M8" s="37">
        <v>1.73</v>
      </c>
      <c r="N8" s="37" t="s">
        <v>10</v>
      </c>
      <c r="O8" s="35">
        <f>ROUND(14236*Belarus*(1-C42),2)</f>
        <v>509.08</v>
      </c>
      <c r="P8" s="35"/>
      <c r="Q8" s="35"/>
      <c r="R8" s="35"/>
    </row>
    <row r="9" spans="1:18" ht="26.25" customHeight="1" x14ac:dyDescent="0.35">
      <c r="A9" s="26"/>
      <c r="B9" s="27"/>
      <c r="C9" s="36"/>
      <c r="D9" s="37">
        <v>2.4300000000000002</v>
      </c>
      <c r="E9" s="37" t="s">
        <v>10</v>
      </c>
      <c r="F9" s="30">
        <f>ROUND(25037*Belarus*(1-C42),2)</f>
        <v>895.32</v>
      </c>
      <c r="G9" s="31"/>
      <c r="H9" s="32"/>
      <c r="I9" s="18"/>
      <c r="J9" s="40"/>
      <c r="K9" s="41"/>
      <c r="L9" s="42"/>
      <c r="M9" s="37">
        <v>2.0299999999999998</v>
      </c>
      <c r="N9" s="37" t="s">
        <v>13</v>
      </c>
      <c r="O9" s="35">
        <f>ROUND(15386*Belarus*(1-C42),2)</f>
        <v>550.20000000000005</v>
      </c>
      <c r="P9" s="35"/>
      <c r="Q9" s="35"/>
      <c r="R9" s="35"/>
    </row>
    <row r="10" spans="1:18" ht="18" customHeight="1" x14ac:dyDescent="0.35">
      <c r="A10" s="26"/>
      <c r="B10" s="27"/>
      <c r="C10" s="37" t="s">
        <v>15</v>
      </c>
      <c r="D10" s="37">
        <v>2.0299999999999998</v>
      </c>
      <c r="E10" s="37" t="s">
        <v>16</v>
      </c>
      <c r="F10" s="30">
        <f>ROUND(24107*Belarus*(1-C42),2)</f>
        <v>862.07</v>
      </c>
      <c r="G10" s="31"/>
      <c r="H10" s="32"/>
      <c r="I10" s="18"/>
      <c r="J10" s="43"/>
      <c r="K10" s="2"/>
      <c r="L10" s="2"/>
      <c r="M10" s="2"/>
      <c r="N10" s="2"/>
      <c r="O10" s="2"/>
      <c r="P10" s="44"/>
      <c r="Q10" s="2"/>
      <c r="R10" s="2"/>
    </row>
    <row r="11" spans="1:18" ht="6.75" customHeight="1" x14ac:dyDescent="0.35">
      <c r="A11" s="45"/>
      <c r="B11" s="46"/>
      <c r="C11" s="46"/>
      <c r="D11" s="46"/>
      <c r="E11" s="46"/>
      <c r="F11" s="46"/>
      <c r="G11" s="46"/>
      <c r="H11" s="46"/>
      <c r="I11" s="18"/>
      <c r="J11" s="43"/>
      <c r="K11" s="47"/>
      <c r="L11" s="48"/>
      <c r="M11" s="48"/>
      <c r="N11" s="48"/>
      <c r="O11" s="44"/>
      <c r="P11" s="44"/>
      <c r="Q11" s="2"/>
      <c r="R11" s="2"/>
    </row>
    <row r="12" spans="1:18" ht="12.75" customHeight="1" x14ac:dyDescent="0.35">
      <c r="A12" s="13" t="s">
        <v>1</v>
      </c>
      <c r="B12" s="14" t="s">
        <v>2</v>
      </c>
      <c r="C12" s="14" t="s">
        <v>3</v>
      </c>
      <c r="D12" s="13" t="s">
        <v>4</v>
      </c>
      <c r="E12" s="13" t="s">
        <v>5</v>
      </c>
      <c r="F12" s="15" t="s">
        <v>6</v>
      </c>
      <c r="G12" s="16"/>
      <c r="H12" s="17"/>
      <c r="I12" s="18"/>
      <c r="J12" s="13" t="s">
        <v>1</v>
      </c>
      <c r="K12" s="14" t="s">
        <v>2</v>
      </c>
      <c r="L12" s="14" t="s">
        <v>3</v>
      </c>
      <c r="M12" s="13" t="s">
        <v>4</v>
      </c>
      <c r="N12" s="13" t="s">
        <v>5</v>
      </c>
      <c r="O12" s="15" t="s">
        <v>6</v>
      </c>
      <c r="P12" s="16"/>
      <c r="Q12" s="16"/>
      <c r="R12" s="17"/>
    </row>
    <row r="13" spans="1:18" ht="26" x14ac:dyDescent="0.35">
      <c r="A13" s="13"/>
      <c r="B13" s="14"/>
      <c r="C13" s="14"/>
      <c r="D13" s="13"/>
      <c r="E13" s="13"/>
      <c r="F13" s="49">
        <v>4</v>
      </c>
      <c r="G13" s="49">
        <v>5</v>
      </c>
      <c r="H13" s="49">
        <v>6</v>
      </c>
      <c r="I13" s="18"/>
      <c r="J13" s="13"/>
      <c r="K13" s="14"/>
      <c r="L13" s="14"/>
      <c r="M13" s="13"/>
      <c r="N13" s="13"/>
      <c r="O13" s="50" t="s">
        <v>17</v>
      </c>
      <c r="P13" s="51" t="s">
        <v>18</v>
      </c>
      <c r="Q13" s="51" t="s">
        <v>19</v>
      </c>
      <c r="R13" s="51" t="s">
        <v>20</v>
      </c>
    </row>
    <row r="14" spans="1:18" ht="18" customHeight="1" x14ac:dyDescent="0.35">
      <c r="A14" s="52"/>
      <c r="B14" s="34" t="s">
        <v>21</v>
      </c>
      <c r="C14" s="28" t="s">
        <v>9</v>
      </c>
      <c r="D14" s="28">
        <v>2.0299999999999998</v>
      </c>
      <c r="E14" s="37" t="s">
        <v>10</v>
      </c>
      <c r="F14" s="53">
        <f>ROUND(47434*Belarus*(1-C42),2)</f>
        <v>1696.24</v>
      </c>
      <c r="G14" s="54">
        <f>ROUND(67040*Belarus*(1-C42),2)</f>
        <v>2397.35</v>
      </c>
      <c r="H14" s="54">
        <f>ROUND(89364*Belarus*(1-C42),2)</f>
        <v>3195.66</v>
      </c>
      <c r="I14" s="18"/>
      <c r="J14" s="55"/>
      <c r="K14" s="27" t="s">
        <v>22</v>
      </c>
      <c r="L14" s="56" t="s">
        <v>23</v>
      </c>
      <c r="M14" s="57">
        <v>1.53</v>
      </c>
      <c r="N14" s="37" t="s">
        <v>10</v>
      </c>
      <c r="O14" s="58">
        <f>ROUND(26930*Belarus*(1-C42),2)</f>
        <v>963.02</v>
      </c>
      <c r="P14" s="59">
        <f>ROUND(29860*Belarus*(1-C42),2)</f>
        <v>1067.79</v>
      </c>
      <c r="Q14" s="59" t="s">
        <v>24</v>
      </c>
      <c r="R14" s="59" t="s">
        <v>24</v>
      </c>
    </row>
    <row r="15" spans="1:18" ht="15.75" customHeight="1" x14ac:dyDescent="0.35">
      <c r="A15" s="60"/>
      <c r="B15" s="39"/>
      <c r="C15" s="36"/>
      <c r="D15" s="42"/>
      <c r="E15" s="37" t="s">
        <v>25</v>
      </c>
      <c r="F15" s="61"/>
      <c r="G15" s="54" t="s">
        <v>24</v>
      </c>
      <c r="H15" s="54" t="s">
        <v>24</v>
      </c>
      <c r="I15" s="18"/>
      <c r="J15" s="55"/>
      <c r="K15" s="27"/>
      <c r="L15" s="56"/>
      <c r="M15" s="62"/>
      <c r="N15" s="37" t="s">
        <v>26</v>
      </c>
      <c r="O15" s="58" t="s">
        <v>24</v>
      </c>
      <c r="P15" s="63"/>
      <c r="Q15" s="63"/>
      <c r="R15" s="63"/>
    </row>
    <row r="16" spans="1:18" ht="31.5" customHeight="1" x14ac:dyDescent="0.35">
      <c r="A16" s="64"/>
      <c r="B16" s="41"/>
      <c r="C16" s="42"/>
      <c r="D16" s="37">
        <v>2.4300000000000002</v>
      </c>
      <c r="E16" s="37" t="s">
        <v>10</v>
      </c>
      <c r="F16" s="54">
        <f>ROUND(57553*Belarus*(1-C42),2)</f>
        <v>2058.1</v>
      </c>
      <c r="G16" s="54" t="s">
        <v>24</v>
      </c>
      <c r="H16" s="54" t="s">
        <v>24</v>
      </c>
      <c r="I16" s="18"/>
      <c r="J16" s="55"/>
      <c r="K16" s="27"/>
      <c r="L16" s="56"/>
      <c r="M16" s="37">
        <v>1.73</v>
      </c>
      <c r="N16" s="37" t="s">
        <v>10</v>
      </c>
      <c r="O16" s="58">
        <f>ROUND(31295*Belarus*(1-C42),2)</f>
        <v>1119.1099999999999</v>
      </c>
      <c r="P16" s="58">
        <f>ROUND(34645*Belarus*(1-C42),2)</f>
        <v>1238.9100000000001</v>
      </c>
      <c r="Q16" s="58" t="s">
        <v>24</v>
      </c>
      <c r="R16" s="58" t="s">
        <v>24</v>
      </c>
    </row>
    <row r="17" spans="1:18" ht="18.75" customHeight="1" x14ac:dyDescent="0.35">
      <c r="A17" s="45"/>
      <c r="B17" s="46"/>
      <c r="C17" s="46"/>
      <c r="D17" s="46"/>
      <c r="E17" s="46"/>
      <c r="F17" s="46"/>
      <c r="G17" s="46"/>
      <c r="H17" s="46"/>
      <c r="I17" s="18"/>
      <c r="J17" s="55"/>
      <c r="K17" s="27"/>
      <c r="L17" s="56"/>
      <c r="M17" s="56">
        <v>2.0299999999999998</v>
      </c>
      <c r="N17" s="37" t="s">
        <v>10</v>
      </c>
      <c r="O17" s="59">
        <f>ROUND(32200*Belarus*(1-C42),2)</f>
        <v>1151.47</v>
      </c>
      <c r="P17" s="58">
        <f>ROUND(36073*Belarus*(1-C42),2)</f>
        <v>1289.97</v>
      </c>
      <c r="Q17" s="58">
        <f>ROUND(42311*Belarus*(1-C42),2)</f>
        <v>1513.04</v>
      </c>
      <c r="R17" s="58">
        <f>ROUND(49731*Belarus*(1-C42),2)</f>
        <v>1778.38</v>
      </c>
    </row>
    <row r="18" spans="1:18" ht="18.75" customHeight="1" x14ac:dyDescent="0.35">
      <c r="A18" s="45"/>
      <c r="B18" s="46"/>
      <c r="C18" s="46"/>
      <c r="D18" s="46"/>
      <c r="E18" s="46"/>
      <c r="F18" s="46"/>
      <c r="G18" s="46"/>
      <c r="H18" s="46"/>
      <c r="I18" s="18"/>
      <c r="J18" s="55"/>
      <c r="K18" s="27"/>
      <c r="L18" s="56"/>
      <c r="M18" s="56"/>
      <c r="N18" s="37" t="s">
        <v>26</v>
      </c>
      <c r="O18" s="63"/>
      <c r="P18" s="58" t="s">
        <v>24</v>
      </c>
      <c r="Q18" s="58" t="s">
        <v>24</v>
      </c>
      <c r="R18" s="58" t="s">
        <v>24</v>
      </c>
    </row>
    <row r="19" spans="1:18" x14ac:dyDescent="0.35">
      <c r="A19" s="45"/>
      <c r="B19" s="46"/>
      <c r="C19" s="46"/>
      <c r="D19" s="46"/>
      <c r="E19" s="46"/>
      <c r="F19" s="46"/>
      <c r="G19" s="46"/>
      <c r="H19" s="46"/>
      <c r="I19" s="18"/>
      <c r="J19" s="2"/>
      <c r="K19" s="2"/>
      <c r="L19" s="2"/>
      <c r="M19" s="2"/>
      <c r="N19" s="2"/>
      <c r="O19" s="2"/>
      <c r="P19" s="2"/>
      <c r="Q19" s="2"/>
      <c r="R19" s="2"/>
    </row>
    <row r="20" spans="1:18" ht="26" x14ac:dyDescent="0.35">
      <c r="A20" s="49" t="s">
        <v>1</v>
      </c>
      <c r="B20" s="65" t="s">
        <v>2</v>
      </c>
      <c r="C20" s="14" t="s">
        <v>27</v>
      </c>
      <c r="D20" s="14"/>
      <c r="E20" s="49" t="s">
        <v>5</v>
      </c>
      <c r="F20" s="15" t="s">
        <v>28</v>
      </c>
      <c r="G20" s="16"/>
      <c r="H20" s="17"/>
      <c r="I20" s="18"/>
      <c r="J20" s="49" t="s">
        <v>1</v>
      </c>
      <c r="K20" s="14" t="s">
        <v>2</v>
      </c>
      <c r="L20" s="14"/>
      <c r="M20" s="65" t="s">
        <v>29</v>
      </c>
      <c r="N20" s="49" t="s">
        <v>5</v>
      </c>
      <c r="O20" s="15" t="s">
        <v>30</v>
      </c>
      <c r="P20" s="17"/>
      <c r="Q20" s="13" t="s">
        <v>28</v>
      </c>
      <c r="R20" s="13"/>
    </row>
    <row r="21" spans="1:18" ht="76.5" customHeight="1" x14ac:dyDescent="0.35">
      <c r="A21" s="52"/>
      <c r="B21" s="34" t="s">
        <v>31</v>
      </c>
      <c r="C21" s="66" t="s">
        <v>32</v>
      </c>
      <c r="D21" s="67"/>
      <c r="E21" s="28" t="s">
        <v>33</v>
      </c>
      <c r="F21" s="68">
        <f>ROUND(1021*Belarus*(1-C42),2)</f>
        <v>36.51</v>
      </c>
      <c r="G21" s="69"/>
      <c r="H21" s="70"/>
      <c r="I21" s="18"/>
      <c r="J21" s="71"/>
      <c r="K21" s="27" t="s">
        <v>34</v>
      </c>
      <c r="L21" s="27"/>
      <c r="M21" s="72" t="s">
        <v>35</v>
      </c>
      <c r="N21" s="72" t="s">
        <v>36</v>
      </c>
      <c r="O21" s="73" t="s">
        <v>37</v>
      </c>
      <c r="P21" s="74"/>
      <c r="Q21" s="35">
        <f>ROUND(10584*Belarus*(1-C42),2)</f>
        <v>378.48</v>
      </c>
      <c r="R21" s="35"/>
    </row>
    <row r="22" spans="1:18" ht="61.5" customHeight="1" x14ac:dyDescent="0.35">
      <c r="A22" s="64"/>
      <c r="B22" s="41"/>
      <c r="C22" s="75"/>
      <c r="D22" s="76"/>
      <c r="E22" s="42"/>
      <c r="F22" s="77"/>
      <c r="G22" s="78"/>
      <c r="H22" s="79"/>
      <c r="I22" s="18"/>
      <c r="J22" s="80"/>
      <c r="K22" s="81" t="s">
        <v>38</v>
      </c>
      <c r="L22" s="82"/>
      <c r="M22" s="72" t="s">
        <v>39</v>
      </c>
      <c r="N22" s="72" t="s">
        <v>36</v>
      </c>
      <c r="O22" s="83" t="s">
        <v>37</v>
      </c>
      <c r="P22" s="83"/>
      <c r="Q22" s="35">
        <f>ROUND(19761*Belarus*(1-C42),2)</f>
        <v>706.65</v>
      </c>
      <c r="R22" s="35"/>
    </row>
    <row r="23" spans="1:18" ht="18" customHeight="1" x14ac:dyDescent="0.35">
      <c r="A23" s="84" t="s">
        <v>40</v>
      </c>
      <c r="B23" s="85"/>
      <c r="C23" s="85"/>
      <c r="D23" s="85"/>
      <c r="E23" s="85"/>
      <c r="F23" s="85"/>
      <c r="G23" s="85"/>
      <c r="H23" s="86"/>
      <c r="I23" s="18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24.75" customHeight="1" x14ac:dyDescent="0.35">
      <c r="A24" s="64"/>
      <c r="B24" s="39" t="s">
        <v>41</v>
      </c>
      <c r="C24" s="66" t="s">
        <v>42</v>
      </c>
      <c r="D24" s="88"/>
      <c r="E24" s="36" t="s">
        <v>33</v>
      </c>
      <c r="F24" s="68">
        <f>ROUND(322*Belarus*(1-C42),2)</f>
        <v>11.51</v>
      </c>
      <c r="G24" s="69"/>
      <c r="H24" s="70"/>
      <c r="I24" s="18"/>
    </row>
    <row r="25" spans="1:18" ht="18" customHeight="1" x14ac:dyDescent="0.35">
      <c r="A25" s="55"/>
      <c r="B25" s="39"/>
      <c r="C25" s="89"/>
      <c r="D25" s="90"/>
      <c r="E25" s="36"/>
      <c r="F25" s="91"/>
      <c r="G25" s="92"/>
      <c r="H25" s="93"/>
      <c r="I25" s="18"/>
      <c r="J25" s="94"/>
    </row>
    <row r="26" spans="1:18" ht="18" customHeight="1" x14ac:dyDescent="0.35">
      <c r="A26" s="55"/>
      <c r="B26" s="41"/>
      <c r="C26" s="95"/>
      <c r="D26" s="96"/>
      <c r="E26" s="42"/>
      <c r="F26" s="77"/>
      <c r="G26" s="78"/>
      <c r="H26" s="79"/>
      <c r="I26" s="18"/>
      <c r="J26" s="94"/>
    </row>
    <row r="27" spans="1:18" ht="59.25" customHeight="1" x14ac:dyDescent="0.35">
      <c r="A27" s="97"/>
      <c r="B27" s="98" t="s">
        <v>43</v>
      </c>
      <c r="C27" s="99" t="s">
        <v>44</v>
      </c>
      <c r="D27" s="100"/>
      <c r="E27" s="101" t="s">
        <v>45</v>
      </c>
      <c r="F27" s="30">
        <f>ROUND(824*Belarus*(1-C42),2)</f>
        <v>29.47</v>
      </c>
      <c r="G27" s="31"/>
      <c r="H27" s="32"/>
      <c r="I27" s="18"/>
      <c r="J27" s="2"/>
      <c r="K27" s="2"/>
      <c r="L27" s="2"/>
      <c r="M27" s="2"/>
      <c r="N27" s="2"/>
      <c r="O27" s="2"/>
      <c r="P27" s="2"/>
      <c r="Q27" s="2"/>
      <c r="R27" s="2"/>
    </row>
    <row r="28" spans="1:18" ht="16.5" customHeight="1" x14ac:dyDescent="0.35">
      <c r="A28" s="13" t="s">
        <v>1</v>
      </c>
      <c r="B28" s="14" t="s">
        <v>2</v>
      </c>
      <c r="C28" s="14"/>
      <c r="D28" s="14" t="s">
        <v>29</v>
      </c>
      <c r="E28" s="13" t="s">
        <v>5</v>
      </c>
      <c r="F28" s="102" t="s">
        <v>28</v>
      </c>
      <c r="G28" s="103"/>
      <c r="H28" s="104"/>
      <c r="I28" s="18"/>
      <c r="J28" s="14" t="s">
        <v>46</v>
      </c>
      <c r="K28" s="105" t="s">
        <v>47</v>
      </c>
      <c r="L28" s="105"/>
      <c r="M28" s="105"/>
      <c r="N28" s="105"/>
      <c r="O28" s="105"/>
      <c r="P28" s="105"/>
      <c r="Q28" s="105"/>
      <c r="R28" s="105"/>
    </row>
    <row r="29" spans="1:18" x14ac:dyDescent="0.35">
      <c r="A29" s="13"/>
      <c r="B29" s="14"/>
      <c r="C29" s="14"/>
      <c r="D29" s="14"/>
      <c r="E29" s="13"/>
      <c r="F29" s="106"/>
      <c r="G29" s="107"/>
      <c r="H29" s="108"/>
      <c r="I29" s="18"/>
      <c r="J29" s="14"/>
      <c r="K29" s="105"/>
      <c r="L29" s="105"/>
      <c r="M29" s="105"/>
      <c r="N29" s="105"/>
      <c r="O29" s="105"/>
      <c r="P29" s="105"/>
      <c r="Q29" s="105"/>
      <c r="R29" s="105"/>
    </row>
    <row r="30" spans="1:18" ht="35.25" customHeight="1" x14ac:dyDescent="0.35">
      <c r="A30" s="109"/>
      <c r="B30" s="110" t="s">
        <v>48</v>
      </c>
      <c r="C30" s="111"/>
      <c r="D30" s="28" t="s">
        <v>35</v>
      </c>
      <c r="E30" s="28" t="s">
        <v>49</v>
      </c>
      <c r="F30" s="68">
        <f>ROUND(19063*Belarus*(1-C42),2)</f>
        <v>681.69</v>
      </c>
      <c r="G30" s="69"/>
      <c r="H30" s="70"/>
      <c r="I30" s="2"/>
      <c r="J30" s="14"/>
      <c r="K30" s="105"/>
      <c r="L30" s="105"/>
      <c r="M30" s="105"/>
      <c r="N30" s="105"/>
      <c r="O30" s="105"/>
      <c r="P30" s="105"/>
      <c r="Q30" s="105"/>
      <c r="R30" s="105"/>
    </row>
    <row r="31" spans="1:18" ht="30.75" customHeight="1" x14ac:dyDescent="0.35">
      <c r="A31" s="112"/>
      <c r="B31" s="113"/>
      <c r="C31" s="114"/>
      <c r="D31" s="42"/>
      <c r="E31" s="36"/>
      <c r="F31" s="77"/>
      <c r="G31" s="78"/>
      <c r="H31" s="79"/>
      <c r="I31" s="2"/>
      <c r="J31" s="14" t="s">
        <v>50</v>
      </c>
      <c r="K31" s="105" t="s">
        <v>51</v>
      </c>
      <c r="L31" s="105"/>
      <c r="M31" s="105"/>
      <c r="N31" s="105"/>
      <c r="O31" s="105"/>
      <c r="P31" s="105"/>
      <c r="Q31" s="105"/>
      <c r="R31" s="105"/>
    </row>
    <row r="32" spans="1:18" ht="29.25" customHeight="1" x14ac:dyDescent="0.35">
      <c r="A32" s="109"/>
      <c r="B32" s="110" t="s">
        <v>52</v>
      </c>
      <c r="C32" s="111"/>
      <c r="D32" s="28" t="s">
        <v>53</v>
      </c>
      <c r="E32" s="36"/>
      <c r="F32" s="68">
        <f>ROUND(19604*Belarus*(1-C42),2)</f>
        <v>701.04</v>
      </c>
      <c r="G32" s="69"/>
      <c r="H32" s="70"/>
      <c r="I32" s="2"/>
      <c r="J32" s="14"/>
      <c r="K32" s="105"/>
      <c r="L32" s="105"/>
      <c r="M32" s="105"/>
      <c r="N32" s="105"/>
      <c r="O32" s="105"/>
      <c r="P32" s="105"/>
      <c r="Q32" s="105"/>
      <c r="R32" s="105"/>
    </row>
    <row r="33" spans="1:18" ht="29.25" customHeight="1" x14ac:dyDescent="0.35">
      <c r="A33" s="112"/>
      <c r="B33" s="113"/>
      <c r="C33" s="114"/>
      <c r="D33" s="42"/>
      <c r="E33" s="42"/>
      <c r="F33" s="77"/>
      <c r="G33" s="78"/>
      <c r="H33" s="79"/>
      <c r="I33" s="2"/>
      <c r="J33" s="14"/>
      <c r="K33" s="105"/>
      <c r="L33" s="105"/>
      <c r="M33" s="105"/>
      <c r="N33" s="105"/>
      <c r="O33" s="105"/>
      <c r="P33" s="105"/>
      <c r="Q33" s="105"/>
      <c r="R33" s="105"/>
    </row>
    <row r="34" spans="1:18" ht="28.5" customHeight="1" x14ac:dyDescent="0.35">
      <c r="A34" s="109"/>
      <c r="B34" s="110" t="s">
        <v>54</v>
      </c>
      <c r="C34" s="111"/>
      <c r="D34" s="28" t="s">
        <v>55</v>
      </c>
      <c r="E34" s="28" t="s">
        <v>49</v>
      </c>
      <c r="F34" s="68">
        <f>ROUND(39948*Belarus*(1-C42),2)</f>
        <v>1428.54</v>
      </c>
      <c r="G34" s="69"/>
      <c r="H34" s="70"/>
      <c r="I34" s="2"/>
      <c r="J34" s="115" t="s">
        <v>56</v>
      </c>
      <c r="K34" s="66" t="s">
        <v>57</v>
      </c>
      <c r="L34" s="116"/>
      <c r="M34" s="116"/>
      <c r="N34" s="116"/>
      <c r="O34" s="116"/>
      <c r="P34" s="116"/>
      <c r="Q34" s="116"/>
      <c r="R34" s="88"/>
    </row>
    <row r="35" spans="1:18" ht="28.5" customHeight="1" x14ac:dyDescent="0.35">
      <c r="A35" s="112"/>
      <c r="B35" s="113"/>
      <c r="C35" s="114"/>
      <c r="D35" s="42"/>
      <c r="E35" s="36"/>
      <c r="F35" s="77"/>
      <c r="G35" s="78"/>
      <c r="H35" s="79"/>
      <c r="I35" s="2"/>
      <c r="J35" s="115"/>
      <c r="K35" s="95"/>
      <c r="L35" s="117"/>
      <c r="M35" s="117"/>
      <c r="N35" s="117"/>
      <c r="O35" s="117"/>
      <c r="P35" s="117"/>
      <c r="Q35" s="117"/>
      <c r="R35" s="96"/>
    </row>
    <row r="36" spans="1:18" ht="57" customHeight="1" x14ac:dyDescent="0.35">
      <c r="A36" s="80"/>
      <c r="B36" s="81" t="s">
        <v>58</v>
      </c>
      <c r="C36" s="82"/>
      <c r="D36" s="37" t="s">
        <v>55</v>
      </c>
      <c r="E36" s="42"/>
      <c r="F36" s="30">
        <f>ROUND(42735*Belarus*(1-C42),2)</f>
        <v>1528.2</v>
      </c>
      <c r="G36" s="31"/>
      <c r="H36" s="32"/>
      <c r="I36" s="2"/>
      <c r="J36" s="14" t="s">
        <v>185</v>
      </c>
      <c r="K36" s="118" t="s">
        <v>59</v>
      </c>
      <c r="L36" s="119"/>
      <c r="M36" s="119"/>
      <c r="N36" s="119"/>
      <c r="O36" s="119"/>
      <c r="P36" s="119"/>
      <c r="Q36" s="119"/>
      <c r="R36" s="120"/>
    </row>
    <row r="37" spans="1:18" x14ac:dyDescent="0.35">
      <c r="A37" s="121" t="s">
        <v>60</v>
      </c>
      <c r="B37" s="122"/>
      <c r="C37" s="123"/>
      <c r="D37" s="122"/>
      <c r="E37" s="122"/>
      <c r="F37" s="122"/>
      <c r="G37" s="122"/>
      <c r="H37" s="124"/>
      <c r="I37" s="2"/>
      <c r="J37" s="14"/>
      <c r="K37" s="125"/>
      <c r="L37" s="126"/>
      <c r="M37" s="126"/>
      <c r="N37" s="126"/>
      <c r="O37" s="126"/>
      <c r="P37" s="126"/>
      <c r="Q37" s="126"/>
      <c r="R37" s="127"/>
    </row>
    <row r="38" spans="1:18" ht="31.5" customHeight="1" x14ac:dyDescent="0.35">
      <c r="A38" s="128" t="s">
        <v>61</v>
      </c>
      <c r="B38" s="122"/>
      <c r="C38" s="122"/>
      <c r="D38" s="122"/>
      <c r="E38" s="122"/>
      <c r="F38" s="122"/>
      <c r="G38" s="122"/>
      <c r="H38" s="124"/>
      <c r="I38" s="2"/>
      <c r="J38" s="14"/>
      <c r="K38" s="129"/>
      <c r="L38" s="130"/>
      <c r="M38" s="130"/>
      <c r="N38" s="130"/>
      <c r="O38" s="130"/>
      <c r="P38" s="130"/>
      <c r="Q38" s="130"/>
      <c r="R38" s="131"/>
    </row>
    <row r="39" spans="1:18" x14ac:dyDescent="0.35">
      <c r="A39" s="132" t="s">
        <v>62</v>
      </c>
      <c r="B39" s="132"/>
      <c r="C39" s="132"/>
      <c r="D39" s="132"/>
      <c r="E39" s="132"/>
      <c r="F39" s="132"/>
      <c r="G39" s="132"/>
      <c r="H39" s="13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32.25" customHeight="1" x14ac:dyDescent="0.35">
      <c r="A40" s="133" t="s">
        <v>63</v>
      </c>
      <c r="B40" s="133"/>
      <c r="C40" s="133"/>
      <c r="D40" s="133"/>
      <c r="E40" s="133"/>
      <c r="F40" s="133"/>
      <c r="G40" s="133"/>
      <c r="H40" s="133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idden="1" x14ac:dyDescent="0.35">
      <c r="A42" s="134" t="s">
        <v>64</v>
      </c>
      <c r="B42" s="134"/>
      <c r="C42" s="135"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idden="1" x14ac:dyDescent="0.35">
      <c r="A43" s="134"/>
      <c r="B43" s="134"/>
      <c r="C43" s="13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idden="1" x14ac:dyDescent="0.35"/>
    <row r="45" spans="1:18" hidden="1" x14ac:dyDescent="0.35">
      <c r="A45" s="137" t="s">
        <v>65</v>
      </c>
    </row>
    <row r="95" spans="1:10" ht="60" customHeight="1" x14ac:dyDescent="0.35">
      <c r="A95" s="138"/>
      <c r="B95" s="139"/>
      <c r="C95" s="140"/>
      <c r="D95" s="140"/>
      <c r="E95" s="140"/>
      <c r="F95" s="140"/>
      <c r="G95" s="140"/>
      <c r="H95" s="140"/>
      <c r="I95" s="140"/>
      <c r="J95" s="140"/>
    </row>
  </sheetData>
  <sheetProtection selectLockedCells="1" selectUnlockedCells="1"/>
  <mergeCells count="119">
    <mergeCell ref="A39:H39"/>
    <mergeCell ref="A40:H40"/>
    <mergeCell ref="A42:B43"/>
    <mergeCell ref="C42:C43"/>
    <mergeCell ref="B95:J95"/>
    <mergeCell ref="J34:J35"/>
    <mergeCell ref="K34:R35"/>
    <mergeCell ref="B36:C36"/>
    <mergeCell ref="F36:H36"/>
    <mergeCell ref="J36:J38"/>
    <mergeCell ref="K36:R38"/>
    <mergeCell ref="A37:H37"/>
    <mergeCell ref="A38:H38"/>
    <mergeCell ref="B32:C33"/>
    <mergeCell ref="D32:D33"/>
    <mergeCell ref="F32:H33"/>
    <mergeCell ref="A34:A35"/>
    <mergeCell ref="B34:C35"/>
    <mergeCell ref="D34:D35"/>
    <mergeCell ref="E34:E36"/>
    <mergeCell ref="F34:H35"/>
    <mergeCell ref="J28:J30"/>
    <mergeCell ref="K28:R30"/>
    <mergeCell ref="A30:A31"/>
    <mergeCell ref="B30:C31"/>
    <mergeCell ref="D30:D31"/>
    <mergeCell ref="E30:E33"/>
    <mergeCell ref="F30:H31"/>
    <mergeCell ref="J31:J33"/>
    <mergeCell ref="K31:R33"/>
    <mergeCell ref="A32:A33"/>
    <mergeCell ref="C27:D27"/>
    <mergeCell ref="F27:H27"/>
    <mergeCell ref="A28:A29"/>
    <mergeCell ref="B28:C29"/>
    <mergeCell ref="D28:D29"/>
    <mergeCell ref="E28:E29"/>
    <mergeCell ref="F28:H29"/>
    <mergeCell ref="A23:H23"/>
    <mergeCell ref="A24:A26"/>
    <mergeCell ref="B24:B26"/>
    <mergeCell ref="C24:D26"/>
    <mergeCell ref="E24:E26"/>
    <mergeCell ref="F24:H26"/>
    <mergeCell ref="K21:L21"/>
    <mergeCell ref="O21:P21"/>
    <mergeCell ref="Q21:R21"/>
    <mergeCell ref="K22:L22"/>
    <mergeCell ref="O22:P22"/>
    <mergeCell ref="Q22:R22"/>
    <mergeCell ref="C20:D20"/>
    <mergeCell ref="F20:H20"/>
    <mergeCell ref="K20:L20"/>
    <mergeCell ref="O20:P20"/>
    <mergeCell ref="Q20:R20"/>
    <mergeCell ref="A21:A22"/>
    <mergeCell ref="B21:B22"/>
    <mergeCell ref="C21:D22"/>
    <mergeCell ref="E21:E22"/>
    <mergeCell ref="F21:H22"/>
    <mergeCell ref="K14:K18"/>
    <mergeCell ref="L14:L18"/>
    <mergeCell ref="M14:M15"/>
    <mergeCell ref="P14:P15"/>
    <mergeCell ref="Q14:Q15"/>
    <mergeCell ref="R14:R15"/>
    <mergeCell ref="M17:M18"/>
    <mergeCell ref="O17:O18"/>
    <mergeCell ref="A14:A16"/>
    <mergeCell ref="B14:B16"/>
    <mergeCell ref="C14:C16"/>
    <mergeCell ref="D14:D15"/>
    <mergeCell ref="F14:F15"/>
    <mergeCell ref="J14:J18"/>
    <mergeCell ref="J12:J13"/>
    <mergeCell ref="K12:K13"/>
    <mergeCell ref="L12:L13"/>
    <mergeCell ref="M12:M13"/>
    <mergeCell ref="N12:N13"/>
    <mergeCell ref="O12:R12"/>
    <mergeCell ref="A12:A13"/>
    <mergeCell ref="B12:B13"/>
    <mergeCell ref="C12:C13"/>
    <mergeCell ref="D12:D13"/>
    <mergeCell ref="E12:E13"/>
    <mergeCell ref="F12:H12"/>
    <mergeCell ref="L6:L9"/>
    <mergeCell ref="O6:R6"/>
    <mergeCell ref="F7:H7"/>
    <mergeCell ref="O7:R7"/>
    <mergeCell ref="F8:H8"/>
    <mergeCell ref="O8:R8"/>
    <mergeCell ref="F9:H9"/>
    <mergeCell ref="O9:R9"/>
    <mergeCell ref="A6:A10"/>
    <mergeCell ref="B6:B10"/>
    <mergeCell ref="C6:C9"/>
    <mergeCell ref="F6:H6"/>
    <mergeCell ref="J6:J9"/>
    <mergeCell ref="K6:K9"/>
    <mergeCell ref="F10:H10"/>
    <mergeCell ref="J4:J5"/>
    <mergeCell ref="K4:K5"/>
    <mergeCell ref="L4:L5"/>
    <mergeCell ref="M4:M5"/>
    <mergeCell ref="N4:N5"/>
    <mergeCell ref="O4:R4"/>
    <mergeCell ref="O5:R5"/>
    <mergeCell ref="A4:A5"/>
    <mergeCell ref="B4:B5"/>
    <mergeCell ref="C4:C5"/>
    <mergeCell ref="D4:D5"/>
    <mergeCell ref="E4:E5"/>
    <mergeCell ref="F4:H4"/>
    <mergeCell ref="F5:H5"/>
    <mergeCell ref="A1:D1"/>
    <mergeCell ref="A2:L2"/>
    <mergeCell ref="Q2:R2"/>
    <mergeCell ref="Q3:R3"/>
  </mergeCells>
  <printOptions horizontalCentered="1"/>
  <pageMargins left="0" right="0" top="0.47244094488188981" bottom="0" header="0" footer="0"/>
  <pageSetup paperSize="9" scale="53" firstPageNumber="0" orientation="landscape" horizontalDpi="300" verticalDpi="300" r:id="rId1"/>
  <headerFooter scaleWithDoc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8BB0-69A9-4302-B089-58ABEBE01FB3}">
  <sheetPr>
    <tabColor indexed="50"/>
    <pageSetUpPr fitToPage="1"/>
  </sheetPr>
  <dimension ref="A1:AF95"/>
  <sheetViews>
    <sheetView zoomScale="75" zoomScaleNormal="75" zoomScaleSheetLayoutView="25" workbookViewId="0">
      <selection activeCell="A6" sqref="A6:A10"/>
    </sheetView>
  </sheetViews>
  <sheetFormatPr defaultColWidth="9.1796875" defaultRowHeight="12.5" x14ac:dyDescent="0.25"/>
  <cols>
    <col min="1" max="1" width="16.54296875" style="141" customWidth="1"/>
    <col min="2" max="2" width="18.26953125" style="141" customWidth="1"/>
    <col min="3" max="3" width="18" style="141" customWidth="1"/>
    <col min="4" max="5" width="7.453125" style="141" customWidth="1"/>
    <col min="6" max="11" width="5" style="141" customWidth="1"/>
    <col min="12" max="12" width="10.7265625" style="142" customWidth="1"/>
    <col min="13" max="13" width="1.81640625" style="141" customWidth="1"/>
    <col min="14" max="14" width="20.26953125" style="141" customWidth="1"/>
    <col min="15" max="15" width="14.453125" style="141" customWidth="1"/>
    <col min="16" max="16" width="19.54296875" style="141" customWidth="1"/>
    <col min="17" max="17" width="9" style="141" customWidth="1"/>
    <col min="18" max="18" width="8.81640625" style="141" customWidth="1"/>
    <col min="19" max="19" width="8.453125" style="141" customWidth="1"/>
    <col min="20" max="22" width="4.7265625" style="141" customWidth="1"/>
    <col min="23" max="24" width="5.54296875" style="141" customWidth="1"/>
    <col min="25" max="25" width="12.7265625" style="141" customWidth="1"/>
    <col min="26" max="256" width="9.1796875" style="141"/>
    <col min="257" max="257" width="16.54296875" style="141" customWidth="1"/>
    <col min="258" max="258" width="18.26953125" style="141" customWidth="1"/>
    <col min="259" max="259" width="18" style="141" customWidth="1"/>
    <col min="260" max="261" width="7.453125" style="141" customWidth="1"/>
    <col min="262" max="267" width="5" style="141" customWidth="1"/>
    <col min="268" max="268" width="10.7265625" style="141" customWidth="1"/>
    <col min="269" max="269" width="1.81640625" style="141" customWidth="1"/>
    <col min="270" max="270" width="20.26953125" style="141" customWidth="1"/>
    <col min="271" max="271" width="14.453125" style="141" customWidth="1"/>
    <col min="272" max="272" width="19.54296875" style="141" customWidth="1"/>
    <col min="273" max="273" width="9" style="141" customWidth="1"/>
    <col min="274" max="274" width="8.81640625" style="141" customWidth="1"/>
    <col min="275" max="275" width="8.453125" style="141" customWidth="1"/>
    <col min="276" max="278" width="4.7265625" style="141" customWidth="1"/>
    <col min="279" max="280" width="5.54296875" style="141" customWidth="1"/>
    <col min="281" max="281" width="12.7265625" style="141" customWidth="1"/>
    <col min="282" max="512" width="9.1796875" style="141"/>
    <col min="513" max="513" width="16.54296875" style="141" customWidth="1"/>
    <col min="514" max="514" width="18.26953125" style="141" customWidth="1"/>
    <col min="515" max="515" width="18" style="141" customWidth="1"/>
    <col min="516" max="517" width="7.453125" style="141" customWidth="1"/>
    <col min="518" max="523" width="5" style="141" customWidth="1"/>
    <col min="524" max="524" width="10.7265625" style="141" customWidth="1"/>
    <col min="525" max="525" width="1.81640625" style="141" customWidth="1"/>
    <col min="526" max="526" width="20.26953125" style="141" customWidth="1"/>
    <col min="527" max="527" width="14.453125" style="141" customWidth="1"/>
    <col min="528" max="528" width="19.54296875" style="141" customWidth="1"/>
    <col min="529" max="529" width="9" style="141" customWidth="1"/>
    <col min="530" max="530" width="8.81640625" style="141" customWidth="1"/>
    <col min="531" max="531" width="8.453125" style="141" customWidth="1"/>
    <col min="532" max="534" width="4.7265625" style="141" customWidth="1"/>
    <col min="535" max="536" width="5.54296875" style="141" customWidth="1"/>
    <col min="537" max="537" width="12.7265625" style="141" customWidth="1"/>
    <col min="538" max="768" width="9.1796875" style="141"/>
    <col min="769" max="769" width="16.54296875" style="141" customWidth="1"/>
    <col min="770" max="770" width="18.26953125" style="141" customWidth="1"/>
    <col min="771" max="771" width="18" style="141" customWidth="1"/>
    <col min="772" max="773" width="7.453125" style="141" customWidth="1"/>
    <col min="774" max="779" width="5" style="141" customWidth="1"/>
    <col min="780" max="780" width="10.7265625" style="141" customWidth="1"/>
    <col min="781" max="781" width="1.81640625" style="141" customWidth="1"/>
    <col min="782" max="782" width="20.26953125" style="141" customWidth="1"/>
    <col min="783" max="783" width="14.453125" style="141" customWidth="1"/>
    <col min="784" max="784" width="19.54296875" style="141" customWidth="1"/>
    <col min="785" max="785" width="9" style="141" customWidth="1"/>
    <col min="786" max="786" width="8.81640625" style="141" customWidth="1"/>
    <col min="787" max="787" width="8.453125" style="141" customWidth="1"/>
    <col min="788" max="790" width="4.7265625" style="141" customWidth="1"/>
    <col min="791" max="792" width="5.54296875" style="141" customWidth="1"/>
    <col min="793" max="793" width="12.7265625" style="141" customWidth="1"/>
    <col min="794" max="1024" width="9.1796875" style="141"/>
    <col min="1025" max="1025" width="16.54296875" style="141" customWidth="1"/>
    <col min="1026" max="1026" width="18.26953125" style="141" customWidth="1"/>
    <col min="1027" max="1027" width="18" style="141" customWidth="1"/>
    <col min="1028" max="1029" width="7.453125" style="141" customWidth="1"/>
    <col min="1030" max="1035" width="5" style="141" customWidth="1"/>
    <col min="1036" max="1036" width="10.7265625" style="141" customWidth="1"/>
    <col min="1037" max="1037" width="1.81640625" style="141" customWidth="1"/>
    <col min="1038" max="1038" width="20.26953125" style="141" customWidth="1"/>
    <col min="1039" max="1039" width="14.453125" style="141" customWidth="1"/>
    <col min="1040" max="1040" width="19.54296875" style="141" customWidth="1"/>
    <col min="1041" max="1041" width="9" style="141" customWidth="1"/>
    <col min="1042" max="1042" width="8.81640625" style="141" customWidth="1"/>
    <col min="1043" max="1043" width="8.453125" style="141" customWidth="1"/>
    <col min="1044" max="1046" width="4.7265625" style="141" customWidth="1"/>
    <col min="1047" max="1048" width="5.54296875" style="141" customWidth="1"/>
    <col min="1049" max="1049" width="12.7265625" style="141" customWidth="1"/>
    <col min="1050" max="1280" width="9.1796875" style="141"/>
    <col min="1281" max="1281" width="16.54296875" style="141" customWidth="1"/>
    <col min="1282" max="1282" width="18.26953125" style="141" customWidth="1"/>
    <col min="1283" max="1283" width="18" style="141" customWidth="1"/>
    <col min="1284" max="1285" width="7.453125" style="141" customWidth="1"/>
    <col min="1286" max="1291" width="5" style="141" customWidth="1"/>
    <col min="1292" max="1292" width="10.7265625" style="141" customWidth="1"/>
    <col min="1293" max="1293" width="1.81640625" style="141" customWidth="1"/>
    <col min="1294" max="1294" width="20.26953125" style="141" customWidth="1"/>
    <col min="1295" max="1295" width="14.453125" style="141" customWidth="1"/>
    <col min="1296" max="1296" width="19.54296875" style="141" customWidth="1"/>
    <col min="1297" max="1297" width="9" style="141" customWidth="1"/>
    <col min="1298" max="1298" width="8.81640625" style="141" customWidth="1"/>
    <col min="1299" max="1299" width="8.453125" style="141" customWidth="1"/>
    <col min="1300" max="1302" width="4.7265625" style="141" customWidth="1"/>
    <col min="1303" max="1304" width="5.54296875" style="141" customWidth="1"/>
    <col min="1305" max="1305" width="12.7265625" style="141" customWidth="1"/>
    <col min="1306" max="1536" width="9.1796875" style="141"/>
    <col min="1537" max="1537" width="16.54296875" style="141" customWidth="1"/>
    <col min="1538" max="1538" width="18.26953125" style="141" customWidth="1"/>
    <col min="1539" max="1539" width="18" style="141" customWidth="1"/>
    <col min="1540" max="1541" width="7.453125" style="141" customWidth="1"/>
    <col min="1542" max="1547" width="5" style="141" customWidth="1"/>
    <col min="1548" max="1548" width="10.7265625" style="141" customWidth="1"/>
    <col min="1549" max="1549" width="1.81640625" style="141" customWidth="1"/>
    <col min="1550" max="1550" width="20.26953125" style="141" customWidth="1"/>
    <col min="1551" max="1551" width="14.453125" style="141" customWidth="1"/>
    <col min="1552" max="1552" width="19.54296875" style="141" customWidth="1"/>
    <col min="1553" max="1553" width="9" style="141" customWidth="1"/>
    <col min="1554" max="1554" width="8.81640625" style="141" customWidth="1"/>
    <col min="1555" max="1555" width="8.453125" style="141" customWidth="1"/>
    <col min="1556" max="1558" width="4.7265625" style="141" customWidth="1"/>
    <col min="1559" max="1560" width="5.54296875" style="141" customWidth="1"/>
    <col min="1561" max="1561" width="12.7265625" style="141" customWidth="1"/>
    <col min="1562" max="1792" width="9.1796875" style="141"/>
    <col min="1793" max="1793" width="16.54296875" style="141" customWidth="1"/>
    <col min="1794" max="1794" width="18.26953125" style="141" customWidth="1"/>
    <col min="1795" max="1795" width="18" style="141" customWidth="1"/>
    <col min="1796" max="1797" width="7.453125" style="141" customWidth="1"/>
    <col min="1798" max="1803" width="5" style="141" customWidth="1"/>
    <col min="1804" max="1804" width="10.7265625" style="141" customWidth="1"/>
    <col min="1805" max="1805" width="1.81640625" style="141" customWidth="1"/>
    <col min="1806" max="1806" width="20.26953125" style="141" customWidth="1"/>
    <col min="1807" max="1807" width="14.453125" style="141" customWidth="1"/>
    <col min="1808" max="1808" width="19.54296875" style="141" customWidth="1"/>
    <col min="1809" max="1809" width="9" style="141" customWidth="1"/>
    <col min="1810" max="1810" width="8.81640625" style="141" customWidth="1"/>
    <col min="1811" max="1811" width="8.453125" style="141" customWidth="1"/>
    <col min="1812" max="1814" width="4.7265625" style="141" customWidth="1"/>
    <col min="1815" max="1816" width="5.54296875" style="141" customWidth="1"/>
    <col min="1817" max="1817" width="12.7265625" style="141" customWidth="1"/>
    <col min="1818" max="2048" width="9.1796875" style="141"/>
    <col min="2049" max="2049" width="16.54296875" style="141" customWidth="1"/>
    <col min="2050" max="2050" width="18.26953125" style="141" customWidth="1"/>
    <col min="2051" max="2051" width="18" style="141" customWidth="1"/>
    <col min="2052" max="2053" width="7.453125" style="141" customWidth="1"/>
    <col min="2054" max="2059" width="5" style="141" customWidth="1"/>
    <col min="2060" max="2060" width="10.7265625" style="141" customWidth="1"/>
    <col min="2061" max="2061" width="1.81640625" style="141" customWidth="1"/>
    <col min="2062" max="2062" width="20.26953125" style="141" customWidth="1"/>
    <col min="2063" max="2063" width="14.453125" style="141" customWidth="1"/>
    <col min="2064" max="2064" width="19.54296875" style="141" customWidth="1"/>
    <col min="2065" max="2065" width="9" style="141" customWidth="1"/>
    <col min="2066" max="2066" width="8.81640625" style="141" customWidth="1"/>
    <col min="2067" max="2067" width="8.453125" style="141" customWidth="1"/>
    <col min="2068" max="2070" width="4.7265625" style="141" customWidth="1"/>
    <col min="2071" max="2072" width="5.54296875" style="141" customWidth="1"/>
    <col min="2073" max="2073" width="12.7265625" style="141" customWidth="1"/>
    <col min="2074" max="2304" width="9.1796875" style="141"/>
    <col min="2305" max="2305" width="16.54296875" style="141" customWidth="1"/>
    <col min="2306" max="2306" width="18.26953125" style="141" customWidth="1"/>
    <col min="2307" max="2307" width="18" style="141" customWidth="1"/>
    <col min="2308" max="2309" width="7.453125" style="141" customWidth="1"/>
    <col min="2310" max="2315" width="5" style="141" customWidth="1"/>
    <col min="2316" max="2316" width="10.7265625" style="141" customWidth="1"/>
    <col min="2317" max="2317" width="1.81640625" style="141" customWidth="1"/>
    <col min="2318" max="2318" width="20.26953125" style="141" customWidth="1"/>
    <col min="2319" max="2319" width="14.453125" style="141" customWidth="1"/>
    <col min="2320" max="2320" width="19.54296875" style="141" customWidth="1"/>
    <col min="2321" max="2321" width="9" style="141" customWidth="1"/>
    <col min="2322" max="2322" width="8.81640625" style="141" customWidth="1"/>
    <col min="2323" max="2323" width="8.453125" style="141" customWidth="1"/>
    <col min="2324" max="2326" width="4.7265625" style="141" customWidth="1"/>
    <col min="2327" max="2328" width="5.54296875" style="141" customWidth="1"/>
    <col min="2329" max="2329" width="12.7265625" style="141" customWidth="1"/>
    <col min="2330" max="2560" width="9.1796875" style="141"/>
    <col min="2561" max="2561" width="16.54296875" style="141" customWidth="1"/>
    <col min="2562" max="2562" width="18.26953125" style="141" customWidth="1"/>
    <col min="2563" max="2563" width="18" style="141" customWidth="1"/>
    <col min="2564" max="2565" width="7.453125" style="141" customWidth="1"/>
    <col min="2566" max="2571" width="5" style="141" customWidth="1"/>
    <col min="2572" max="2572" width="10.7265625" style="141" customWidth="1"/>
    <col min="2573" max="2573" width="1.81640625" style="141" customWidth="1"/>
    <col min="2574" max="2574" width="20.26953125" style="141" customWidth="1"/>
    <col min="2575" max="2575" width="14.453125" style="141" customWidth="1"/>
    <col min="2576" max="2576" width="19.54296875" style="141" customWidth="1"/>
    <col min="2577" max="2577" width="9" style="141" customWidth="1"/>
    <col min="2578" max="2578" width="8.81640625" style="141" customWidth="1"/>
    <col min="2579" max="2579" width="8.453125" style="141" customWidth="1"/>
    <col min="2580" max="2582" width="4.7265625" style="141" customWidth="1"/>
    <col min="2583" max="2584" width="5.54296875" style="141" customWidth="1"/>
    <col min="2585" max="2585" width="12.7265625" style="141" customWidth="1"/>
    <col min="2586" max="2816" width="9.1796875" style="141"/>
    <col min="2817" max="2817" width="16.54296875" style="141" customWidth="1"/>
    <col min="2818" max="2818" width="18.26953125" style="141" customWidth="1"/>
    <col min="2819" max="2819" width="18" style="141" customWidth="1"/>
    <col min="2820" max="2821" width="7.453125" style="141" customWidth="1"/>
    <col min="2822" max="2827" width="5" style="141" customWidth="1"/>
    <col min="2828" max="2828" width="10.7265625" style="141" customWidth="1"/>
    <col min="2829" max="2829" width="1.81640625" style="141" customWidth="1"/>
    <col min="2830" max="2830" width="20.26953125" style="141" customWidth="1"/>
    <col min="2831" max="2831" width="14.453125" style="141" customWidth="1"/>
    <col min="2832" max="2832" width="19.54296875" style="141" customWidth="1"/>
    <col min="2833" max="2833" width="9" style="141" customWidth="1"/>
    <col min="2834" max="2834" width="8.81640625" style="141" customWidth="1"/>
    <col min="2835" max="2835" width="8.453125" style="141" customWidth="1"/>
    <col min="2836" max="2838" width="4.7265625" style="141" customWidth="1"/>
    <col min="2839" max="2840" width="5.54296875" style="141" customWidth="1"/>
    <col min="2841" max="2841" width="12.7265625" style="141" customWidth="1"/>
    <col min="2842" max="3072" width="9.1796875" style="141"/>
    <col min="3073" max="3073" width="16.54296875" style="141" customWidth="1"/>
    <col min="3074" max="3074" width="18.26953125" style="141" customWidth="1"/>
    <col min="3075" max="3075" width="18" style="141" customWidth="1"/>
    <col min="3076" max="3077" width="7.453125" style="141" customWidth="1"/>
    <col min="3078" max="3083" width="5" style="141" customWidth="1"/>
    <col min="3084" max="3084" width="10.7265625" style="141" customWidth="1"/>
    <col min="3085" max="3085" width="1.81640625" style="141" customWidth="1"/>
    <col min="3086" max="3086" width="20.26953125" style="141" customWidth="1"/>
    <col min="3087" max="3087" width="14.453125" style="141" customWidth="1"/>
    <col min="3088" max="3088" width="19.54296875" style="141" customWidth="1"/>
    <col min="3089" max="3089" width="9" style="141" customWidth="1"/>
    <col min="3090" max="3090" width="8.81640625" style="141" customWidth="1"/>
    <col min="3091" max="3091" width="8.453125" style="141" customWidth="1"/>
    <col min="3092" max="3094" width="4.7265625" style="141" customWidth="1"/>
    <col min="3095" max="3096" width="5.54296875" style="141" customWidth="1"/>
    <col min="3097" max="3097" width="12.7265625" style="141" customWidth="1"/>
    <col min="3098" max="3328" width="9.1796875" style="141"/>
    <col min="3329" max="3329" width="16.54296875" style="141" customWidth="1"/>
    <col min="3330" max="3330" width="18.26953125" style="141" customWidth="1"/>
    <col min="3331" max="3331" width="18" style="141" customWidth="1"/>
    <col min="3332" max="3333" width="7.453125" style="141" customWidth="1"/>
    <col min="3334" max="3339" width="5" style="141" customWidth="1"/>
    <col min="3340" max="3340" width="10.7265625" style="141" customWidth="1"/>
    <col min="3341" max="3341" width="1.81640625" style="141" customWidth="1"/>
    <col min="3342" max="3342" width="20.26953125" style="141" customWidth="1"/>
    <col min="3343" max="3343" width="14.453125" style="141" customWidth="1"/>
    <col min="3344" max="3344" width="19.54296875" style="141" customWidth="1"/>
    <col min="3345" max="3345" width="9" style="141" customWidth="1"/>
    <col min="3346" max="3346" width="8.81640625" style="141" customWidth="1"/>
    <col min="3347" max="3347" width="8.453125" style="141" customWidth="1"/>
    <col min="3348" max="3350" width="4.7265625" style="141" customWidth="1"/>
    <col min="3351" max="3352" width="5.54296875" style="141" customWidth="1"/>
    <col min="3353" max="3353" width="12.7265625" style="141" customWidth="1"/>
    <col min="3354" max="3584" width="9.1796875" style="141"/>
    <col min="3585" max="3585" width="16.54296875" style="141" customWidth="1"/>
    <col min="3586" max="3586" width="18.26953125" style="141" customWidth="1"/>
    <col min="3587" max="3587" width="18" style="141" customWidth="1"/>
    <col min="3588" max="3589" width="7.453125" style="141" customWidth="1"/>
    <col min="3590" max="3595" width="5" style="141" customWidth="1"/>
    <col min="3596" max="3596" width="10.7265625" style="141" customWidth="1"/>
    <col min="3597" max="3597" width="1.81640625" style="141" customWidth="1"/>
    <col min="3598" max="3598" width="20.26953125" style="141" customWidth="1"/>
    <col min="3599" max="3599" width="14.453125" style="141" customWidth="1"/>
    <col min="3600" max="3600" width="19.54296875" style="141" customWidth="1"/>
    <col min="3601" max="3601" width="9" style="141" customWidth="1"/>
    <col min="3602" max="3602" width="8.81640625" style="141" customWidth="1"/>
    <col min="3603" max="3603" width="8.453125" style="141" customWidth="1"/>
    <col min="3604" max="3606" width="4.7265625" style="141" customWidth="1"/>
    <col min="3607" max="3608" width="5.54296875" style="141" customWidth="1"/>
    <col min="3609" max="3609" width="12.7265625" style="141" customWidth="1"/>
    <col min="3610" max="3840" width="9.1796875" style="141"/>
    <col min="3841" max="3841" width="16.54296875" style="141" customWidth="1"/>
    <col min="3842" max="3842" width="18.26953125" style="141" customWidth="1"/>
    <col min="3843" max="3843" width="18" style="141" customWidth="1"/>
    <col min="3844" max="3845" width="7.453125" style="141" customWidth="1"/>
    <col min="3846" max="3851" width="5" style="141" customWidth="1"/>
    <col min="3852" max="3852" width="10.7265625" style="141" customWidth="1"/>
    <col min="3853" max="3853" width="1.81640625" style="141" customWidth="1"/>
    <col min="3854" max="3854" width="20.26953125" style="141" customWidth="1"/>
    <col min="3855" max="3855" width="14.453125" style="141" customWidth="1"/>
    <col min="3856" max="3856" width="19.54296875" style="141" customWidth="1"/>
    <col min="3857" max="3857" width="9" style="141" customWidth="1"/>
    <col min="3858" max="3858" width="8.81640625" style="141" customWidth="1"/>
    <col min="3859" max="3859" width="8.453125" style="141" customWidth="1"/>
    <col min="3860" max="3862" width="4.7265625" style="141" customWidth="1"/>
    <col min="3863" max="3864" width="5.54296875" style="141" customWidth="1"/>
    <col min="3865" max="3865" width="12.7265625" style="141" customWidth="1"/>
    <col min="3866" max="4096" width="9.1796875" style="141"/>
    <col min="4097" max="4097" width="16.54296875" style="141" customWidth="1"/>
    <col min="4098" max="4098" width="18.26953125" style="141" customWidth="1"/>
    <col min="4099" max="4099" width="18" style="141" customWidth="1"/>
    <col min="4100" max="4101" width="7.453125" style="141" customWidth="1"/>
    <col min="4102" max="4107" width="5" style="141" customWidth="1"/>
    <col min="4108" max="4108" width="10.7265625" style="141" customWidth="1"/>
    <col min="4109" max="4109" width="1.81640625" style="141" customWidth="1"/>
    <col min="4110" max="4110" width="20.26953125" style="141" customWidth="1"/>
    <col min="4111" max="4111" width="14.453125" style="141" customWidth="1"/>
    <col min="4112" max="4112" width="19.54296875" style="141" customWidth="1"/>
    <col min="4113" max="4113" width="9" style="141" customWidth="1"/>
    <col min="4114" max="4114" width="8.81640625" style="141" customWidth="1"/>
    <col min="4115" max="4115" width="8.453125" style="141" customWidth="1"/>
    <col min="4116" max="4118" width="4.7265625" style="141" customWidth="1"/>
    <col min="4119" max="4120" width="5.54296875" style="141" customWidth="1"/>
    <col min="4121" max="4121" width="12.7265625" style="141" customWidth="1"/>
    <col min="4122" max="4352" width="9.1796875" style="141"/>
    <col min="4353" max="4353" width="16.54296875" style="141" customWidth="1"/>
    <col min="4354" max="4354" width="18.26953125" style="141" customWidth="1"/>
    <col min="4355" max="4355" width="18" style="141" customWidth="1"/>
    <col min="4356" max="4357" width="7.453125" style="141" customWidth="1"/>
    <col min="4358" max="4363" width="5" style="141" customWidth="1"/>
    <col min="4364" max="4364" width="10.7265625" style="141" customWidth="1"/>
    <col min="4365" max="4365" width="1.81640625" style="141" customWidth="1"/>
    <col min="4366" max="4366" width="20.26953125" style="141" customWidth="1"/>
    <col min="4367" max="4367" width="14.453125" style="141" customWidth="1"/>
    <col min="4368" max="4368" width="19.54296875" style="141" customWidth="1"/>
    <col min="4369" max="4369" width="9" style="141" customWidth="1"/>
    <col min="4370" max="4370" width="8.81640625" style="141" customWidth="1"/>
    <col min="4371" max="4371" width="8.453125" style="141" customWidth="1"/>
    <col min="4372" max="4374" width="4.7265625" style="141" customWidth="1"/>
    <col min="4375" max="4376" width="5.54296875" style="141" customWidth="1"/>
    <col min="4377" max="4377" width="12.7265625" style="141" customWidth="1"/>
    <col min="4378" max="4608" width="9.1796875" style="141"/>
    <col min="4609" max="4609" width="16.54296875" style="141" customWidth="1"/>
    <col min="4610" max="4610" width="18.26953125" style="141" customWidth="1"/>
    <col min="4611" max="4611" width="18" style="141" customWidth="1"/>
    <col min="4612" max="4613" width="7.453125" style="141" customWidth="1"/>
    <col min="4614" max="4619" width="5" style="141" customWidth="1"/>
    <col min="4620" max="4620" width="10.7265625" style="141" customWidth="1"/>
    <col min="4621" max="4621" width="1.81640625" style="141" customWidth="1"/>
    <col min="4622" max="4622" width="20.26953125" style="141" customWidth="1"/>
    <col min="4623" max="4623" width="14.453125" style="141" customWidth="1"/>
    <col min="4624" max="4624" width="19.54296875" style="141" customWidth="1"/>
    <col min="4625" max="4625" width="9" style="141" customWidth="1"/>
    <col min="4626" max="4626" width="8.81640625" style="141" customWidth="1"/>
    <col min="4627" max="4627" width="8.453125" style="141" customWidth="1"/>
    <col min="4628" max="4630" width="4.7265625" style="141" customWidth="1"/>
    <col min="4631" max="4632" width="5.54296875" style="141" customWidth="1"/>
    <col min="4633" max="4633" width="12.7265625" style="141" customWidth="1"/>
    <col min="4634" max="4864" width="9.1796875" style="141"/>
    <col min="4865" max="4865" width="16.54296875" style="141" customWidth="1"/>
    <col min="4866" max="4866" width="18.26953125" style="141" customWidth="1"/>
    <col min="4867" max="4867" width="18" style="141" customWidth="1"/>
    <col min="4868" max="4869" width="7.453125" style="141" customWidth="1"/>
    <col min="4870" max="4875" width="5" style="141" customWidth="1"/>
    <col min="4876" max="4876" width="10.7265625" style="141" customWidth="1"/>
    <col min="4877" max="4877" width="1.81640625" style="141" customWidth="1"/>
    <col min="4878" max="4878" width="20.26953125" style="141" customWidth="1"/>
    <col min="4879" max="4879" width="14.453125" style="141" customWidth="1"/>
    <col min="4880" max="4880" width="19.54296875" style="141" customWidth="1"/>
    <col min="4881" max="4881" width="9" style="141" customWidth="1"/>
    <col min="4882" max="4882" width="8.81640625" style="141" customWidth="1"/>
    <col min="4883" max="4883" width="8.453125" style="141" customWidth="1"/>
    <col min="4884" max="4886" width="4.7265625" style="141" customWidth="1"/>
    <col min="4887" max="4888" width="5.54296875" style="141" customWidth="1"/>
    <col min="4889" max="4889" width="12.7265625" style="141" customWidth="1"/>
    <col min="4890" max="5120" width="9.1796875" style="141"/>
    <col min="5121" max="5121" width="16.54296875" style="141" customWidth="1"/>
    <col min="5122" max="5122" width="18.26953125" style="141" customWidth="1"/>
    <col min="5123" max="5123" width="18" style="141" customWidth="1"/>
    <col min="5124" max="5125" width="7.453125" style="141" customWidth="1"/>
    <col min="5126" max="5131" width="5" style="141" customWidth="1"/>
    <col min="5132" max="5132" width="10.7265625" style="141" customWidth="1"/>
    <col min="5133" max="5133" width="1.81640625" style="141" customWidth="1"/>
    <col min="5134" max="5134" width="20.26953125" style="141" customWidth="1"/>
    <col min="5135" max="5135" width="14.453125" style="141" customWidth="1"/>
    <col min="5136" max="5136" width="19.54296875" style="141" customWidth="1"/>
    <col min="5137" max="5137" width="9" style="141" customWidth="1"/>
    <col min="5138" max="5138" width="8.81640625" style="141" customWidth="1"/>
    <col min="5139" max="5139" width="8.453125" style="141" customWidth="1"/>
    <col min="5140" max="5142" width="4.7265625" style="141" customWidth="1"/>
    <col min="5143" max="5144" width="5.54296875" style="141" customWidth="1"/>
    <col min="5145" max="5145" width="12.7265625" style="141" customWidth="1"/>
    <col min="5146" max="5376" width="9.1796875" style="141"/>
    <col min="5377" max="5377" width="16.54296875" style="141" customWidth="1"/>
    <col min="5378" max="5378" width="18.26953125" style="141" customWidth="1"/>
    <col min="5379" max="5379" width="18" style="141" customWidth="1"/>
    <col min="5380" max="5381" width="7.453125" style="141" customWidth="1"/>
    <col min="5382" max="5387" width="5" style="141" customWidth="1"/>
    <col min="5388" max="5388" width="10.7265625" style="141" customWidth="1"/>
    <col min="5389" max="5389" width="1.81640625" style="141" customWidth="1"/>
    <col min="5390" max="5390" width="20.26953125" style="141" customWidth="1"/>
    <col min="5391" max="5391" width="14.453125" style="141" customWidth="1"/>
    <col min="5392" max="5392" width="19.54296875" style="141" customWidth="1"/>
    <col min="5393" max="5393" width="9" style="141" customWidth="1"/>
    <col min="5394" max="5394" width="8.81640625" style="141" customWidth="1"/>
    <col min="5395" max="5395" width="8.453125" style="141" customWidth="1"/>
    <col min="5396" max="5398" width="4.7265625" style="141" customWidth="1"/>
    <col min="5399" max="5400" width="5.54296875" style="141" customWidth="1"/>
    <col min="5401" max="5401" width="12.7265625" style="141" customWidth="1"/>
    <col min="5402" max="5632" width="9.1796875" style="141"/>
    <col min="5633" max="5633" width="16.54296875" style="141" customWidth="1"/>
    <col min="5634" max="5634" width="18.26953125" style="141" customWidth="1"/>
    <col min="5635" max="5635" width="18" style="141" customWidth="1"/>
    <col min="5636" max="5637" width="7.453125" style="141" customWidth="1"/>
    <col min="5638" max="5643" width="5" style="141" customWidth="1"/>
    <col min="5644" max="5644" width="10.7265625" style="141" customWidth="1"/>
    <col min="5645" max="5645" width="1.81640625" style="141" customWidth="1"/>
    <col min="5646" max="5646" width="20.26953125" style="141" customWidth="1"/>
    <col min="5647" max="5647" width="14.453125" style="141" customWidth="1"/>
    <col min="5648" max="5648" width="19.54296875" style="141" customWidth="1"/>
    <col min="5649" max="5649" width="9" style="141" customWidth="1"/>
    <col min="5650" max="5650" width="8.81640625" style="141" customWidth="1"/>
    <col min="5651" max="5651" width="8.453125" style="141" customWidth="1"/>
    <col min="5652" max="5654" width="4.7265625" style="141" customWidth="1"/>
    <col min="5655" max="5656" width="5.54296875" style="141" customWidth="1"/>
    <col min="5657" max="5657" width="12.7265625" style="141" customWidth="1"/>
    <col min="5658" max="5888" width="9.1796875" style="141"/>
    <col min="5889" max="5889" width="16.54296875" style="141" customWidth="1"/>
    <col min="5890" max="5890" width="18.26953125" style="141" customWidth="1"/>
    <col min="5891" max="5891" width="18" style="141" customWidth="1"/>
    <col min="5892" max="5893" width="7.453125" style="141" customWidth="1"/>
    <col min="5894" max="5899" width="5" style="141" customWidth="1"/>
    <col min="5900" max="5900" width="10.7265625" style="141" customWidth="1"/>
    <col min="5901" max="5901" width="1.81640625" style="141" customWidth="1"/>
    <col min="5902" max="5902" width="20.26953125" style="141" customWidth="1"/>
    <col min="5903" max="5903" width="14.453125" style="141" customWidth="1"/>
    <col min="5904" max="5904" width="19.54296875" style="141" customWidth="1"/>
    <col min="5905" max="5905" width="9" style="141" customWidth="1"/>
    <col min="5906" max="5906" width="8.81640625" style="141" customWidth="1"/>
    <col min="5907" max="5907" width="8.453125" style="141" customWidth="1"/>
    <col min="5908" max="5910" width="4.7265625" style="141" customWidth="1"/>
    <col min="5911" max="5912" width="5.54296875" style="141" customWidth="1"/>
    <col min="5913" max="5913" width="12.7265625" style="141" customWidth="1"/>
    <col min="5914" max="6144" width="9.1796875" style="141"/>
    <col min="6145" max="6145" width="16.54296875" style="141" customWidth="1"/>
    <col min="6146" max="6146" width="18.26953125" style="141" customWidth="1"/>
    <col min="6147" max="6147" width="18" style="141" customWidth="1"/>
    <col min="6148" max="6149" width="7.453125" style="141" customWidth="1"/>
    <col min="6150" max="6155" width="5" style="141" customWidth="1"/>
    <col min="6156" max="6156" width="10.7265625" style="141" customWidth="1"/>
    <col min="6157" max="6157" width="1.81640625" style="141" customWidth="1"/>
    <col min="6158" max="6158" width="20.26953125" style="141" customWidth="1"/>
    <col min="6159" max="6159" width="14.453125" style="141" customWidth="1"/>
    <col min="6160" max="6160" width="19.54296875" style="141" customWidth="1"/>
    <col min="6161" max="6161" width="9" style="141" customWidth="1"/>
    <col min="6162" max="6162" width="8.81640625" style="141" customWidth="1"/>
    <col min="6163" max="6163" width="8.453125" style="141" customWidth="1"/>
    <col min="6164" max="6166" width="4.7265625" style="141" customWidth="1"/>
    <col min="6167" max="6168" width="5.54296875" style="141" customWidth="1"/>
    <col min="6169" max="6169" width="12.7265625" style="141" customWidth="1"/>
    <col min="6170" max="6400" width="9.1796875" style="141"/>
    <col min="6401" max="6401" width="16.54296875" style="141" customWidth="1"/>
    <col min="6402" max="6402" width="18.26953125" style="141" customWidth="1"/>
    <col min="6403" max="6403" width="18" style="141" customWidth="1"/>
    <col min="6404" max="6405" width="7.453125" style="141" customWidth="1"/>
    <col min="6406" max="6411" width="5" style="141" customWidth="1"/>
    <col min="6412" max="6412" width="10.7265625" style="141" customWidth="1"/>
    <col min="6413" max="6413" width="1.81640625" style="141" customWidth="1"/>
    <col min="6414" max="6414" width="20.26953125" style="141" customWidth="1"/>
    <col min="6415" max="6415" width="14.453125" style="141" customWidth="1"/>
    <col min="6416" max="6416" width="19.54296875" style="141" customWidth="1"/>
    <col min="6417" max="6417" width="9" style="141" customWidth="1"/>
    <col min="6418" max="6418" width="8.81640625" style="141" customWidth="1"/>
    <col min="6419" max="6419" width="8.453125" style="141" customWidth="1"/>
    <col min="6420" max="6422" width="4.7265625" style="141" customWidth="1"/>
    <col min="6423" max="6424" width="5.54296875" style="141" customWidth="1"/>
    <col min="6425" max="6425" width="12.7265625" style="141" customWidth="1"/>
    <col min="6426" max="6656" width="9.1796875" style="141"/>
    <col min="6657" max="6657" width="16.54296875" style="141" customWidth="1"/>
    <col min="6658" max="6658" width="18.26953125" style="141" customWidth="1"/>
    <col min="6659" max="6659" width="18" style="141" customWidth="1"/>
    <col min="6660" max="6661" width="7.453125" style="141" customWidth="1"/>
    <col min="6662" max="6667" width="5" style="141" customWidth="1"/>
    <col min="6668" max="6668" width="10.7265625" style="141" customWidth="1"/>
    <col min="6669" max="6669" width="1.81640625" style="141" customWidth="1"/>
    <col min="6670" max="6670" width="20.26953125" style="141" customWidth="1"/>
    <col min="6671" max="6671" width="14.453125" style="141" customWidth="1"/>
    <col min="6672" max="6672" width="19.54296875" style="141" customWidth="1"/>
    <col min="6673" max="6673" width="9" style="141" customWidth="1"/>
    <col min="6674" max="6674" width="8.81640625" style="141" customWidth="1"/>
    <col min="6675" max="6675" width="8.453125" style="141" customWidth="1"/>
    <col min="6676" max="6678" width="4.7265625" style="141" customWidth="1"/>
    <col min="6679" max="6680" width="5.54296875" style="141" customWidth="1"/>
    <col min="6681" max="6681" width="12.7265625" style="141" customWidth="1"/>
    <col min="6682" max="6912" width="9.1796875" style="141"/>
    <col min="6913" max="6913" width="16.54296875" style="141" customWidth="1"/>
    <col min="6914" max="6914" width="18.26953125" style="141" customWidth="1"/>
    <col min="6915" max="6915" width="18" style="141" customWidth="1"/>
    <col min="6916" max="6917" width="7.453125" style="141" customWidth="1"/>
    <col min="6918" max="6923" width="5" style="141" customWidth="1"/>
    <col min="6924" max="6924" width="10.7265625" style="141" customWidth="1"/>
    <col min="6925" max="6925" width="1.81640625" style="141" customWidth="1"/>
    <col min="6926" max="6926" width="20.26953125" style="141" customWidth="1"/>
    <col min="6927" max="6927" width="14.453125" style="141" customWidth="1"/>
    <col min="6928" max="6928" width="19.54296875" style="141" customWidth="1"/>
    <col min="6929" max="6929" width="9" style="141" customWidth="1"/>
    <col min="6930" max="6930" width="8.81640625" style="141" customWidth="1"/>
    <col min="6931" max="6931" width="8.453125" style="141" customWidth="1"/>
    <col min="6932" max="6934" width="4.7265625" style="141" customWidth="1"/>
    <col min="6935" max="6936" width="5.54296875" style="141" customWidth="1"/>
    <col min="6937" max="6937" width="12.7265625" style="141" customWidth="1"/>
    <col min="6938" max="7168" width="9.1796875" style="141"/>
    <col min="7169" max="7169" width="16.54296875" style="141" customWidth="1"/>
    <col min="7170" max="7170" width="18.26953125" style="141" customWidth="1"/>
    <col min="7171" max="7171" width="18" style="141" customWidth="1"/>
    <col min="7172" max="7173" width="7.453125" style="141" customWidth="1"/>
    <col min="7174" max="7179" width="5" style="141" customWidth="1"/>
    <col min="7180" max="7180" width="10.7265625" style="141" customWidth="1"/>
    <col min="7181" max="7181" width="1.81640625" style="141" customWidth="1"/>
    <col min="7182" max="7182" width="20.26953125" style="141" customWidth="1"/>
    <col min="7183" max="7183" width="14.453125" style="141" customWidth="1"/>
    <col min="7184" max="7184" width="19.54296875" style="141" customWidth="1"/>
    <col min="7185" max="7185" width="9" style="141" customWidth="1"/>
    <col min="7186" max="7186" width="8.81640625" style="141" customWidth="1"/>
    <col min="7187" max="7187" width="8.453125" style="141" customWidth="1"/>
    <col min="7188" max="7190" width="4.7265625" style="141" customWidth="1"/>
    <col min="7191" max="7192" width="5.54296875" style="141" customWidth="1"/>
    <col min="7193" max="7193" width="12.7265625" style="141" customWidth="1"/>
    <col min="7194" max="7424" width="9.1796875" style="141"/>
    <col min="7425" max="7425" width="16.54296875" style="141" customWidth="1"/>
    <col min="7426" max="7426" width="18.26953125" style="141" customWidth="1"/>
    <col min="7427" max="7427" width="18" style="141" customWidth="1"/>
    <col min="7428" max="7429" width="7.453125" style="141" customWidth="1"/>
    <col min="7430" max="7435" width="5" style="141" customWidth="1"/>
    <col min="7436" max="7436" width="10.7265625" style="141" customWidth="1"/>
    <col min="7437" max="7437" width="1.81640625" style="141" customWidth="1"/>
    <col min="7438" max="7438" width="20.26953125" style="141" customWidth="1"/>
    <col min="7439" max="7439" width="14.453125" style="141" customWidth="1"/>
    <col min="7440" max="7440" width="19.54296875" style="141" customWidth="1"/>
    <col min="7441" max="7441" width="9" style="141" customWidth="1"/>
    <col min="7442" max="7442" width="8.81640625" style="141" customWidth="1"/>
    <col min="7443" max="7443" width="8.453125" style="141" customWidth="1"/>
    <col min="7444" max="7446" width="4.7265625" style="141" customWidth="1"/>
    <col min="7447" max="7448" width="5.54296875" style="141" customWidth="1"/>
    <col min="7449" max="7449" width="12.7265625" style="141" customWidth="1"/>
    <col min="7450" max="7680" width="9.1796875" style="141"/>
    <col min="7681" max="7681" width="16.54296875" style="141" customWidth="1"/>
    <col min="7682" max="7682" width="18.26953125" style="141" customWidth="1"/>
    <col min="7683" max="7683" width="18" style="141" customWidth="1"/>
    <col min="7684" max="7685" width="7.453125" style="141" customWidth="1"/>
    <col min="7686" max="7691" width="5" style="141" customWidth="1"/>
    <col min="7692" max="7692" width="10.7265625" style="141" customWidth="1"/>
    <col min="7693" max="7693" width="1.81640625" style="141" customWidth="1"/>
    <col min="7694" max="7694" width="20.26953125" style="141" customWidth="1"/>
    <col min="7695" max="7695" width="14.453125" style="141" customWidth="1"/>
    <col min="7696" max="7696" width="19.54296875" style="141" customWidth="1"/>
    <col min="7697" max="7697" width="9" style="141" customWidth="1"/>
    <col min="7698" max="7698" width="8.81640625" style="141" customWidth="1"/>
    <col min="7699" max="7699" width="8.453125" style="141" customWidth="1"/>
    <col min="7700" max="7702" width="4.7265625" style="141" customWidth="1"/>
    <col min="7703" max="7704" width="5.54296875" style="141" customWidth="1"/>
    <col min="7705" max="7705" width="12.7265625" style="141" customWidth="1"/>
    <col min="7706" max="7936" width="9.1796875" style="141"/>
    <col min="7937" max="7937" width="16.54296875" style="141" customWidth="1"/>
    <col min="7938" max="7938" width="18.26953125" style="141" customWidth="1"/>
    <col min="7939" max="7939" width="18" style="141" customWidth="1"/>
    <col min="7940" max="7941" width="7.453125" style="141" customWidth="1"/>
    <col min="7942" max="7947" width="5" style="141" customWidth="1"/>
    <col min="7948" max="7948" width="10.7265625" style="141" customWidth="1"/>
    <col min="7949" max="7949" width="1.81640625" style="141" customWidth="1"/>
    <col min="7950" max="7950" width="20.26953125" style="141" customWidth="1"/>
    <col min="7951" max="7951" width="14.453125" style="141" customWidth="1"/>
    <col min="7952" max="7952" width="19.54296875" style="141" customWidth="1"/>
    <col min="7953" max="7953" width="9" style="141" customWidth="1"/>
    <col min="7954" max="7954" width="8.81640625" style="141" customWidth="1"/>
    <col min="7955" max="7955" width="8.453125" style="141" customWidth="1"/>
    <col min="7956" max="7958" width="4.7265625" style="141" customWidth="1"/>
    <col min="7959" max="7960" width="5.54296875" style="141" customWidth="1"/>
    <col min="7961" max="7961" width="12.7265625" style="141" customWidth="1"/>
    <col min="7962" max="8192" width="9.1796875" style="141"/>
    <col min="8193" max="8193" width="16.54296875" style="141" customWidth="1"/>
    <col min="8194" max="8194" width="18.26953125" style="141" customWidth="1"/>
    <col min="8195" max="8195" width="18" style="141" customWidth="1"/>
    <col min="8196" max="8197" width="7.453125" style="141" customWidth="1"/>
    <col min="8198" max="8203" width="5" style="141" customWidth="1"/>
    <col min="8204" max="8204" width="10.7265625" style="141" customWidth="1"/>
    <col min="8205" max="8205" width="1.81640625" style="141" customWidth="1"/>
    <col min="8206" max="8206" width="20.26953125" style="141" customWidth="1"/>
    <col min="8207" max="8207" width="14.453125" style="141" customWidth="1"/>
    <col min="8208" max="8208" width="19.54296875" style="141" customWidth="1"/>
    <col min="8209" max="8209" width="9" style="141" customWidth="1"/>
    <col min="8210" max="8210" width="8.81640625" style="141" customWidth="1"/>
    <col min="8211" max="8211" width="8.453125" style="141" customWidth="1"/>
    <col min="8212" max="8214" width="4.7265625" style="141" customWidth="1"/>
    <col min="8215" max="8216" width="5.54296875" style="141" customWidth="1"/>
    <col min="8217" max="8217" width="12.7265625" style="141" customWidth="1"/>
    <col min="8218" max="8448" width="9.1796875" style="141"/>
    <col min="8449" max="8449" width="16.54296875" style="141" customWidth="1"/>
    <col min="8450" max="8450" width="18.26953125" style="141" customWidth="1"/>
    <col min="8451" max="8451" width="18" style="141" customWidth="1"/>
    <col min="8452" max="8453" width="7.453125" style="141" customWidth="1"/>
    <col min="8454" max="8459" width="5" style="141" customWidth="1"/>
    <col min="8460" max="8460" width="10.7265625" style="141" customWidth="1"/>
    <col min="8461" max="8461" width="1.81640625" style="141" customWidth="1"/>
    <col min="8462" max="8462" width="20.26953125" style="141" customWidth="1"/>
    <col min="8463" max="8463" width="14.453125" style="141" customWidth="1"/>
    <col min="8464" max="8464" width="19.54296875" style="141" customWidth="1"/>
    <col min="8465" max="8465" width="9" style="141" customWidth="1"/>
    <col min="8466" max="8466" width="8.81640625" style="141" customWidth="1"/>
    <col min="8467" max="8467" width="8.453125" style="141" customWidth="1"/>
    <col min="8468" max="8470" width="4.7265625" style="141" customWidth="1"/>
    <col min="8471" max="8472" width="5.54296875" style="141" customWidth="1"/>
    <col min="8473" max="8473" width="12.7265625" style="141" customWidth="1"/>
    <col min="8474" max="8704" width="9.1796875" style="141"/>
    <col min="8705" max="8705" width="16.54296875" style="141" customWidth="1"/>
    <col min="8706" max="8706" width="18.26953125" style="141" customWidth="1"/>
    <col min="8707" max="8707" width="18" style="141" customWidth="1"/>
    <col min="8708" max="8709" width="7.453125" style="141" customWidth="1"/>
    <col min="8710" max="8715" width="5" style="141" customWidth="1"/>
    <col min="8716" max="8716" width="10.7265625" style="141" customWidth="1"/>
    <col min="8717" max="8717" width="1.81640625" style="141" customWidth="1"/>
    <col min="8718" max="8718" width="20.26953125" style="141" customWidth="1"/>
    <col min="8719" max="8719" width="14.453125" style="141" customWidth="1"/>
    <col min="8720" max="8720" width="19.54296875" style="141" customWidth="1"/>
    <col min="8721" max="8721" width="9" style="141" customWidth="1"/>
    <col min="8722" max="8722" width="8.81640625" style="141" customWidth="1"/>
    <col min="8723" max="8723" width="8.453125" style="141" customWidth="1"/>
    <col min="8724" max="8726" width="4.7265625" style="141" customWidth="1"/>
    <col min="8727" max="8728" width="5.54296875" style="141" customWidth="1"/>
    <col min="8729" max="8729" width="12.7265625" style="141" customWidth="1"/>
    <col min="8730" max="8960" width="9.1796875" style="141"/>
    <col min="8961" max="8961" width="16.54296875" style="141" customWidth="1"/>
    <col min="8962" max="8962" width="18.26953125" style="141" customWidth="1"/>
    <col min="8963" max="8963" width="18" style="141" customWidth="1"/>
    <col min="8964" max="8965" width="7.453125" style="141" customWidth="1"/>
    <col min="8966" max="8971" width="5" style="141" customWidth="1"/>
    <col min="8972" max="8972" width="10.7265625" style="141" customWidth="1"/>
    <col min="8973" max="8973" width="1.81640625" style="141" customWidth="1"/>
    <col min="8974" max="8974" width="20.26953125" style="141" customWidth="1"/>
    <col min="8975" max="8975" width="14.453125" style="141" customWidth="1"/>
    <col min="8976" max="8976" width="19.54296875" style="141" customWidth="1"/>
    <col min="8977" max="8977" width="9" style="141" customWidth="1"/>
    <col min="8978" max="8978" width="8.81640625" style="141" customWidth="1"/>
    <col min="8979" max="8979" width="8.453125" style="141" customWidth="1"/>
    <col min="8980" max="8982" width="4.7265625" style="141" customWidth="1"/>
    <col min="8983" max="8984" width="5.54296875" style="141" customWidth="1"/>
    <col min="8985" max="8985" width="12.7265625" style="141" customWidth="1"/>
    <col min="8986" max="9216" width="9.1796875" style="141"/>
    <col min="9217" max="9217" width="16.54296875" style="141" customWidth="1"/>
    <col min="9218" max="9218" width="18.26953125" style="141" customWidth="1"/>
    <col min="9219" max="9219" width="18" style="141" customWidth="1"/>
    <col min="9220" max="9221" width="7.453125" style="141" customWidth="1"/>
    <col min="9222" max="9227" width="5" style="141" customWidth="1"/>
    <col min="9228" max="9228" width="10.7265625" style="141" customWidth="1"/>
    <col min="9229" max="9229" width="1.81640625" style="141" customWidth="1"/>
    <col min="9230" max="9230" width="20.26953125" style="141" customWidth="1"/>
    <col min="9231" max="9231" width="14.453125" style="141" customWidth="1"/>
    <col min="9232" max="9232" width="19.54296875" style="141" customWidth="1"/>
    <col min="9233" max="9233" width="9" style="141" customWidth="1"/>
    <col min="9234" max="9234" width="8.81640625" style="141" customWidth="1"/>
    <col min="9235" max="9235" width="8.453125" style="141" customWidth="1"/>
    <col min="9236" max="9238" width="4.7265625" style="141" customWidth="1"/>
    <col min="9239" max="9240" width="5.54296875" style="141" customWidth="1"/>
    <col min="9241" max="9241" width="12.7265625" style="141" customWidth="1"/>
    <col min="9242" max="9472" width="9.1796875" style="141"/>
    <col min="9473" max="9473" width="16.54296875" style="141" customWidth="1"/>
    <col min="9474" max="9474" width="18.26953125" style="141" customWidth="1"/>
    <col min="9475" max="9475" width="18" style="141" customWidth="1"/>
    <col min="9476" max="9477" width="7.453125" style="141" customWidth="1"/>
    <col min="9478" max="9483" width="5" style="141" customWidth="1"/>
    <col min="9484" max="9484" width="10.7265625" style="141" customWidth="1"/>
    <col min="9485" max="9485" width="1.81640625" style="141" customWidth="1"/>
    <col min="9486" max="9486" width="20.26953125" style="141" customWidth="1"/>
    <col min="9487" max="9487" width="14.453125" style="141" customWidth="1"/>
    <col min="9488" max="9488" width="19.54296875" style="141" customWidth="1"/>
    <col min="9489" max="9489" width="9" style="141" customWidth="1"/>
    <col min="9490" max="9490" width="8.81640625" style="141" customWidth="1"/>
    <col min="9491" max="9491" width="8.453125" style="141" customWidth="1"/>
    <col min="9492" max="9494" width="4.7265625" style="141" customWidth="1"/>
    <col min="9495" max="9496" width="5.54296875" style="141" customWidth="1"/>
    <col min="9497" max="9497" width="12.7265625" style="141" customWidth="1"/>
    <col min="9498" max="9728" width="9.1796875" style="141"/>
    <col min="9729" max="9729" width="16.54296875" style="141" customWidth="1"/>
    <col min="9730" max="9730" width="18.26953125" style="141" customWidth="1"/>
    <col min="9731" max="9731" width="18" style="141" customWidth="1"/>
    <col min="9732" max="9733" width="7.453125" style="141" customWidth="1"/>
    <col min="9734" max="9739" width="5" style="141" customWidth="1"/>
    <col min="9740" max="9740" width="10.7265625" style="141" customWidth="1"/>
    <col min="9741" max="9741" width="1.81640625" style="141" customWidth="1"/>
    <col min="9742" max="9742" width="20.26953125" style="141" customWidth="1"/>
    <col min="9743" max="9743" width="14.453125" style="141" customWidth="1"/>
    <col min="9744" max="9744" width="19.54296875" style="141" customWidth="1"/>
    <col min="9745" max="9745" width="9" style="141" customWidth="1"/>
    <col min="9746" max="9746" width="8.81640625" style="141" customWidth="1"/>
    <col min="9747" max="9747" width="8.453125" style="141" customWidth="1"/>
    <col min="9748" max="9750" width="4.7265625" style="141" customWidth="1"/>
    <col min="9751" max="9752" width="5.54296875" style="141" customWidth="1"/>
    <col min="9753" max="9753" width="12.7265625" style="141" customWidth="1"/>
    <col min="9754" max="9984" width="9.1796875" style="141"/>
    <col min="9985" max="9985" width="16.54296875" style="141" customWidth="1"/>
    <col min="9986" max="9986" width="18.26953125" style="141" customWidth="1"/>
    <col min="9987" max="9987" width="18" style="141" customWidth="1"/>
    <col min="9988" max="9989" width="7.453125" style="141" customWidth="1"/>
    <col min="9990" max="9995" width="5" style="141" customWidth="1"/>
    <col min="9996" max="9996" width="10.7265625" style="141" customWidth="1"/>
    <col min="9997" max="9997" width="1.81640625" style="141" customWidth="1"/>
    <col min="9998" max="9998" width="20.26953125" style="141" customWidth="1"/>
    <col min="9999" max="9999" width="14.453125" style="141" customWidth="1"/>
    <col min="10000" max="10000" width="19.54296875" style="141" customWidth="1"/>
    <col min="10001" max="10001" width="9" style="141" customWidth="1"/>
    <col min="10002" max="10002" width="8.81640625" style="141" customWidth="1"/>
    <col min="10003" max="10003" width="8.453125" style="141" customWidth="1"/>
    <col min="10004" max="10006" width="4.7265625" style="141" customWidth="1"/>
    <col min="10007" max="10008" width="5.54296875" style="141" customWidth="1"/>
    <col min="10009" max="10009" width="12.7265625" style="141" customWidth="1"/>
    <col min="10010" max="10240" width="9.1796875" style="141"/>
    <col min="10241" max="10241" width="16.54296875" style="141" customWidth="1"/>
    <col min="10242" max="10242" width="18.26953125" style="141" customWidth="1"/>
    <col min="10243" max="10243" width="18" style="141" customWidth="1"/>
    <col min="10244" max="10245" width="7.453125" style="141" customWidth="1"/>
    <col min="10246" max="10251" width="5" style="141" customWidth="1"/>
    <col min="10252" max="10252" width="10.7265625" style="141" customWidth="1"/>
    <col min="10253" max="10253" width="1.81640625" style="141" customWidth="1"/>
    <col min="10254" max="10254" width="20.26953125" style="141" customWidth="1"/>
    <col min="10255" max="10255" width="14.453125" style="141" customWidth="1"/>
    <col min="10256" max="10256" width="19.54296875" style="141" customWidth="1"/>
    <col min="10257" max="10257" width="9" style="141" customWidth="1"/>
    <col min="10258" max="10258" width="8.81640625" style="141" customWidth="1"/>
    <col min="10259" max="10259" width="8.453125" style="141" customWidth="1"/>
    <col min="10260" max="10262" width="4.7265625" style="141" customWidth="1"/>
    <col min="10263" max="10264" width="5.54296875" style="141" customWidth="1"/>
    <col min="10265" max="10265" width="12.7265625" style="141" customWidth="1"/>
    <col min="10266" max="10496" width="9.1796875" style="141"/>
    <col min="10497" max="10497" width="16.54296875" style="141" customWidth="1"/>
    <col min="10498" max="10498" width="18.26953125" style="141" customWidth="1"/>
    <col min="10499" max="10499" width="18" style="141" customWidth="1"/>
    <col min="10500" max="10501" width="7.453125" style="141" customWidth="1"/>
    <col min="10502" max="10507" width="5" style="141" customWidth="1"/>
    <col min="10508" max="10508" width="10.7265625" style="141" customWidth="1"/>
    <col min="10509" max="10509" width="1.81640625" style="141" customWidth="1"/>
    <col min="10510" max="10510" width="20.26953125" style="141" customWidth="1"/>
    <col min="10511" max="10511" width="14.453125" style="141" customWidth="1"/>
    <col min="10512" max="10512" width="19.54296875" style="141" customWidth="1"/>
    <col min="10513" max="10513" width="9" style="141" customWidth="1"/>
    <col min="10514" max="10514" width="8.81640625" style="141" customWidth="1"/>
    <col min="10515" max="10515" width="8.453125" style="141" customWidth="1"/>
    <col min="10516" max="10518" width="4.7265625" style="141" customWidth="1"/>
    <col min="10519" max="10520" width="5.54296875" style="141" customWidth="1"/>
    <col min="10521" max="10521" width="12.7265625" style="141" customWidth="1"/>
    <col min="10522" max="10752" width="9.1796875" style="141"/>
    <col min="10753" max="10753" width="16.54296875" style="141" customWidth="1"/>
    <col min="10754" max="10754" width="18.26953125" style="141" customWidth="1"/>
    <col min="10755" max="10755" width="18" style="141" customWidth="1"/>
    <col min="10756" max="10757" width="7.453125" style="141" customWidth="1"/>
    <col min="10758" max="10763" width="5" style="141" customWidth="1"/>
    <col min="10764" max="10764" width="10.7265625" style="141" customWidth="1"/>
    <col min="10765" max="10765" width="1.81640625" style="141" customWidth="1"/>
    <col min="10766" max="10766" width="20.26953125" style="141" customWidth="1"/>
    <col min="10767" max="10767" width="14.453125" style="141" customWidth="1"/>
    <col min="10768" max="10768" width="19.54296875" style="141" customWidth="1"/>
    <col min="10769" max="10769" width="9" style="141" customWidth="1"/>
    <col min="10770" max="10770" width="8.81640625" style="141" customWidth="1"/>
    <col min="10771" max="10771" width="8.453125" style="141" customWidth="1"/>
    <col min="10772" max="10774" width="4.7265625" style="141" customWidth="1"/>
    <col min="10775" max="10776" width="5.54296875" style="141" customWidth="1"/>
    <col min="10777" max="10777" width="12.7265625" style="141" customWidth="1"/>
    <col min="10778" max="11008" width="9.1796875" style="141"/>
    <col min="11009" max="11009" width="16.54296875" style="141" customWidth="1"/>
    <col min="11010" max="11010" width="18.26953125" style="141" customWidth="1"/>
    <col min="11011" max="11011" width="18" style="141" customWidth="1"/>
    <col min="11012" max="11013" width="7.453125" style="141" customWidth="1"/>
    <col min="11014" max="11019" width="5" style="141" customWidth="1"/>
    <col min="11020" max="11020" width="10.7265625" style="141" customWidth="1"/>
    <col min="11021" max="11021" width="1.81640625" style="141" customWidth="1"/>
    <col min="11022" max="11022" width="20.26953125" style="141" customWidth="1"/>
    <col min="11023" max="11023" width="14.453125" style="141" customWidth="1"/>
    <col min="11024" max="11024" width="19.54296875" style="141" customWidth="1"/>
    <col min="11025" max="11025" width="9" style="141" customWidth="1"/>
    <col min="11026" max="11026" width="8.81640625" style="141" customWidth="1"/>
    <col min="11027" max="11027" width="8.453125" style="141" customWidth="1"/>
    <col min="11028" max="11030" width="4.7265625" style="141" customWidth="1"/>
    <col min="11031" max="11032" width="5.54296875" style="141" customWidth="1"/>
    <col min="11033" max="11033" width="12.7265625" style="141" customWidth="1"/>
    <col min="11034" max="11264" width="9.1796875" style="141"/>
    <col min="11265" max="11265" width="16.54296875" style="141" customWidth="1"/>
    <col min="11266" max="11266" width="18.26953125" style="141" customWidth="1"/>
    <col min="11267" max="11267" width="18" style="141" customWidth="1"/>
    <col min="11268" max="11269" width="7.453125" style="141" customWidth="1"/>
    <col min="11270" max="11275" width="5" style="141" customWidth="1"/>
    <col min="11276" max="11276" width="10.7265625" style="141" customWidth="1"/>
    <col min="11277" max="11277" width="1.81640625" style="141" customWidth="1"/>
    <col min="11278" max="11278" width="20.26953125" style="141" customWidth="1"/>
    <col min="11279" max="11279" width="14.453125" style="141" customWidth="1"/>
    <col min="11280" max="11280" width="19.54296875" style="141" customWidth="1"/>
    <col min="11281" max="11281" width="9" style="141" customWidth="1"/>
    <col min="11282" max="11282" width="8.81640625" style="141" customWidth="1"/>
    <col min="11283" max="11283" width="8.453125" style="141" customWidth="1"/>
    <col min="11284" max="11286" width="4.7265625" style="141" customWidth="1"/>
    <col min="11287" max="11288" width="5.54296875" style="141" customWidth="1"/>
    <col min="11289" max="11289" width="12.7265625" style="141" customWidth="1"/>
    <col min="11290" max="11520" width="9.1796875" style="141"/>
    <col min="11521" max="11521" width="16.54296875" style="141" customWidth="1"/>
    <col min="11522" max="11522" width="18.26953125" style="141" customWidth="1"/>
    <col min="11523" max="11523" width="18" style="141" customWidth="1"/>
    <col min="11524" max="11525" width="7.453125" style="141" customWidth="1"/>
    <col min="11526" max="11531" width="5" style="141" customWidth="1"/>
    <col min="11532" max="11532" width="10.7265625" style="141" customWidth="1"/>
    <col min="11533" max="11533" width="1.81640625" style="141" customWidth="1"/>
    <col min="11534" max="11534" width="20.26953125" style="141" customWidth="1"/>
    <col min="11535" max="11535" width="14.453125" style="141" customWidth="1"/>
    <col min="11536" max="11536" width="19.54296875" style="141" customWidth="1"/>
    <col min="11537" max="11537" width="9" style="141" customWidth="1"/>
    <col min="11538" max="11538" width="8.81640625" style="141" customWidth="1"/>
    <col min="11539" max="11539" width="8.453125" style="141" customWidth="1"/>
    <col min="11540" max="11542" width="4.7265625" style="141" customWidth="1"/>
    <col min="11543" max="11544" width="5.54296875" style="141" customWidth="1"/>
    <col min="11545" max="11545" width="12.7265625" style="141" customWidth="1"/>
    <col min="11546" max="11776" width="9.1796875" style="141"/>
    <col min="11777" max="11777" width="16.54296875" style="141" customWidth="1"/>
    <col min="11778" max="11778" width="18.26953125" style="141" customWidth="1"/>
    <col min="11779" max="11779" width="18" style="141" customWidth="1"/>
    <col min="11780" max="11781" width="7.453125" style="141" customWidth="1"/>
    <col min="11782" max="11787" width="5" style="141" customWidth="1"/>
    <col min="11788" max="11788" width="10.7265625" style="141" customWidth="1"/>
    <col min="11789" max="11789" width="1.81640625" style="141" customWidth="1"/>
    <col min="11790" max="11790" width="20.26953125" style="141" customWidth="1"/>
    <col min="11791" max="11791" width="14.453125" style="141" customWidth="1"/>
    <col min="11792" max="11792" width="19.54296875" style="141" customWidth="1"/>
    <col min="11793" max="11793" width="9" style="141" customWidth="1"/>
    <col min="11794" max="11794" width="8.81640625" style="141" customWidth="1"/>
    <col min="11795" max="11795" width="8.453125" style="141" customWidth="1"/>
    <col min="11796" max="11798" width="4.7265625" style="141" customWidth="1"/>
    <col min="11799" max="11800" width="5.54296875" style="141" customWidth="1"/>
    <col min="11801" max="11801" width="12.7265625" style="141" customWidth="1"/>
    <col min="11802" max="12032" width="9.1796875" style="141"/>
    <col min="12033" max="12033" width="16.54296875" style="141" customWidth="1"/>
    <col min="12034" max="12034" width="18.26953125" style="141" customWidth="1"/>
    <col min="12035" max="12035" width="18" style="141" customWidth="1"/>
    <col min="12036" max="12037" width="7.453125" style="141" customWidth="1"/>
    <col min="12038" max="12043" width="5" style="141" customWidth="1"/>
    <col min="12044" max="12044" width="10.7265625" style="141" customWidth="1"/>
    <col min="12045" max="12045" width="1.81640625" style="141" customWidth="1"/>
    <col min="12046" max="12046" width="20.26953125" style="141" customWidth="1"/>
    <col min="12047" max="12047" width="14.453125" style="141" customWidth="1"/>
    <col min="12048" max="12048" width="19.54296875" style="141" customWidth="1"/>
    <col min="12049" max="12049" width="9" style="141" customWidth="1"/>
    <col min="12050" max="12050" width="8.81640625" style="141" customWidth="1"/>
    <col min="12051" max="12051" width="8.453125" style="141" customWidth="1"/>
    <col min="12052" max="12054" width="4.7265625" style="141" customWidth="1"/>
    <col min="12055" max="12056" width="5.54296875" style="141" customWidth="1"/>
    <col min="12057" max="12057" width="12.7265625" style="141" customWidth="1"/>
    <col min="12058" max="12288" width="9.1796875" style="141"/>
    <col min="12289" max="12289" width="16.54296875" style="141" customWidth="1"/>
    <col min="12290" max="12290" width="18.26953125" style="141" customWidth="1"/>
    <col min="12291" max="12291" width="18" style="141" customWidth="1"/>
    <col min="12292" max="12293" width="7.453125" style="141" customWidth="1"/>
    <col min="12294" max="12299" width="5" style="141" customWidth="1"/>
    <col min="12300" max="12300" width="10.7265625" style="141" customWidth="1"/>
    <col min="12301" max="12301" width="1.81640625" style="141" customWidth="1"/>
    <col min="12302" max="12302" width="20.26953125" style="141" customWidth="1"/>
    <col min="12303" max="12303" width="14.453125" style="141" customWidth="1"/>
    <col min="12304" max="12304" width="19.54296875" style="141" customWidth="1"/>
    <col min="12305" max="12305" width="9" style="141" customWidth="1"/>
    <col min="12306" max="12306" width="8.81640625" style="141" customWidth="1"/>
    <col min="12307" max="12307" width="8.453125" style="141" customWidth="1"/>
    <col min="12308" max="12310" width="4.7265625" style="141" customWidth="1"/>
    <col min="12311" max="12312" width="5.54296875" style="141" customWidth="1"/>
    <col min="12313" max="12313" width="12.7265625" style="141" customWidth="1"/>
    <col min="12314" max="12544" width="9.1796875" style="141"/>
    <col min="12545" max="12545" width="16.54296875" style="141" customWidth="1"/>
    <col min="12546" max="12546" width="18.26953125" style="141" customWidth="1"/>
    <col min="12547" max="12547" width="18" style="141" customWidth="1"/>
    <col min="12548" max="12549" width="7.453125" style="141" customWidth="1"/>
    <col min="12550" max="12555" width="5" style="141" customWidth="1"/>
    <col min="12556" max="12556" width="10.7265625" style="141" customWidth="1"/>
    <col min="12557" max="12557" width="1.81640625" style="141" customWidth="1"/>
    <col min="12558" max="12558" width="20.26953125" style="141" customWidth="1"/>
    <col min="12559" max="12559" width="14.453125" style="141" customWidth="1"/>
    <col min="12560" max="12560" width="19.54296875" style="141" customWidth="1"/>
    <col min="12561" max="12561" width="9" style="141" customWidth="1"/>
    <col min="12562" max="12562" width="8.81640625" style="141" customWidth="1"/>
    <col min="12563" max="12563" width="8.453125" style="141" customWidth="1"/>
    <col min="12564" max="12566" width="4.7265625" style="141" customWidth="1"/>
    <col min="12567" max="12568" width="5.54296875" style="141" customWidth="1"/>
    <col min="12569" max="12569" width="12.7265625" style="141" customWidth="1"/>
    <col min="12570" max="12800" width="9.1796875" style="141"/>
    <col min="12801" max="12801" width="16.54296875" style="141" customWidth="1"/>
    <col min="12802" max="12802" width="18.26953125" style="141" customWidth="1"/>
    <col min="12803" max="12803" width="18" style="141" customWidth="1"/>
    <col min="12804" max="12805" width="7.453125" style="141" customWidth="1"/>
    <col min="12806" max="12811" width="5" style="141" customWidth="1"/>
    <col min="12812" max="12812" width="10.7265625" style="141" customWidth="1"/>
    <col min="12813" max="12813" width="1.81640625" style="141" customWidth="1"/>
    <col min="12814" max="12814" width="20.26953125" style="141" customWidth="1"/>
    <col min="12815" max="12815" width="14.453125" style="141" customWidth="1"/>
    <col min="12816" max="12816" width="19.54296875" style="141" customWidth="1"/>
    <col min="12817" max="12817" width="9" style="141" customWidth="1"/>
    <col min="12818" max="12818" width="8.81640625" style="141" customWidth="1"/>
    <col min="12819" max="12819" width="8.453125" style="141" customWidth="1"/>
    <col min="12820" max="12822" width="4.7265625" style="141" customWidth="1"/>
    <col min="12823" max="12824" width="5.54296875" style="141" customWidth="1"/>
    <col min="12825" max="12825" width="12.7265625" style="141" customWidth="1"/>
    <col min="12826" max="13056" width="9.1796875" style="141"/>
    <col min="13057" max="13057" width="16.54296875" style="141" customWidth="1"/>
    <col min="13058" max="13058" width="18.26953125" style="141" customWidth="1"/>
    <col min="13059" max="13059" width="18" style="141" customWidth="1"/>
    <col min="13060" max="13061" width="7.453125" style="141" customWidth="1"/>
    <col min="13062" max="13067" width="5" style="141" customWidth="1"/>
    <col min="13068" max="13068" width="10.7265625" style="141" customWidth="1"/>
    <col min="13069" max="13069" width="1.81640625" style="141" customWidth="1"/>
    <col min="13070" max="13070" width="20.26953125" style="141" customWidth="1"/>
    <col min="13071" max="13071" width="14.453125" style="141" customWidth="1"/>
    <col min="13072" max="13072" width="19.54296875" style="141" customWidth="1"/>
    <col min="13073" max="13073" width="9" style="141" customWidth="1"/>
    <col min="13074" max="13074" width="8.81640625" style="141" customWidth="1"/>
    <col min="13075" max="13075" width="8.453125" style="141" customWidth="1"/>
    <col min="13076" max="13078" width="4.7265625" style="141" customWidth="1"/>
    <col min="13079" max="13080" width="5.54296875" style="141" customWidth="1"/>
    <col min="13081" max="13081" width="12.7265625" style="141" customWidth="1"/>
    <col min="13082" max="13312" width="9.1796875" style="141"/>
    <col min="13313" max="13313" width="16.54296875" style="141" customWidth="1"/>
    <col min="13314" max="13314" width="18.26953125" style="141" customWidth="1"/>
    <col min="13315" max="13315" width="18" style="141" customWidth="1"/>
    <col min="13316" max="13317" width="7.453125" style="141" customWidth="1"/>
    <col min="13318" max="13323" width="5" style="141" customWidth="1"/>
    <col min="13324" max="13324" width="10.7265625" style="141" customWidth="1"/>
    <col min="13325" max="13325" width="1.81640625" style="141" customWidth="1"/>
    <col min="13326" max="13326" width="20.26953125" style="141" customWidth="1"/>
    <col min="13327" max="13327" width="14.453125" style="141" customWidth="1"/>
    <col min="13328" max="13328" width="19.54296875" style="141" customWidth="1"/>
    <col min="13329" max="13329" width="9" style="141" customWidth="1"/>
    <col min="13330" max="13330" width="8.81640625" style="141" customWidth="1"/>
    <col min="13331" max="13331" width="8.453125" style="141" customWidth="1"/>
    <col min="13332" max="13334" width="4.7265625" style="141" customWidth="1"/>
    <col min="13335" max="13336" width="5.54296875" style="141" customWidth="1"/>
    <col min="13337" max="13337" width="12.7265625" style="141" customWidth="1"/>
    <col min="13338" max="13568" width="9.1796875" style="141"/>
    <col min="13569" max="13569" width="16.54296875" style="141" customWidth="1"/>
    <col min="13570" max="13570" width="18.26953125" style="141" customWidth="1"/>
    <col min="13571" max="13571" width="18" style="141" customWidth="1"/>
    <col min="13572" max="13573" width="7.453125" style="141" customWidth="1"/>
    <col min="13574" max="13579" width="5" style="141" customWidth="1"/>
    <col min="13580" max="13580" width="10.7265625" style="141" customWidth="1"/>
    <col min="13581" max="13581" width="1.81640625" style="141" customWidth="1"/>
    <col min="13582" max="13582" width="20.26953125" style="141" customWidth="1"/>
    <col min="13583" max="13583" width="14.453125" style="141" customWidth="1"/>
    <col min="13584" max="13584" width="19.54296875" style="141" customWidth="1"/>
    <col min="13585" max="13585" width="9" style="141" customWidth="1"/>
    <col min="13586" max="13586" width="8.81640625" style="141" customWidth="1"/>
    <col min="13587" max="13587" width="8.453125" style="141" customWidth="1"/>
    <col min="13588" max="13590" width="4.7265625" style="141" customWidth="1"/>
    <col min="13591" max="13592" width="5.54296875" style="141" customWidth="1"/>
    <col min="13593" max="13593" width="12.7265625" style="141" customWidth="1"/>
    <col min="13594" max="13824" width="9.1796875" style="141"/>
    <col min="13825" max="13825" width="16.54296875" style="141" customWidth="1"/>
    <col min="13826" max="13826" width="18.26953125" style="141" customWidth="1"/>
    <col min="13827" max="13827" width="18" style="141" customWidth="1"/>
    <col min="13828" max="13829" width="7.453125" style="141" customWidth="1"/>
    <col min="13830" max="13835" width="5" style="141" customWidth="1"/>
    <col min="13836" max="13836" width="10.7265625" style="141" customWidth="1"/>
    <col min="13837" max="13837" width="1.81640625" style="141" customWidth="1"/>
    <col min="13838" max="13838" width="20.26953125" style="141" customWidth="1"/>
    <col min="13839" max="13839" width="14.453125" style="141" customWidth="1"/>
    <col min="13840" max="13840" width="19.54296875" style="141" customWidth="1"/>
    <col min="13841" max="13841" width="9" style="141" customWidth="1"/>
    <col min="13842" max="13842" width="8.81640625" style="141" customWidth="1"/>
    <col min="13843" max="13843" width="8.453125" style="141" customWidth="1"/>
    <col min="13844" max="13846" width="4.7265625" style="141" customWidth="1"/>
    <col min="13847" max="13848" width="5.54296875" style="141" customWidth="1"/>
    <col min="13849" max="13849" width="12.7265625" style="141" customWidth="1"/>
    <col min="13850" max="14080" width="9.1796875" style="141"/>
    <col min="14081" max="14081" width="16.54296875" style="141" customWidth="1"/>
    <col min="14082" max="14082" width="18.26953125" style="141" customWidth="1"/>
    <col min="14083" max="14083" width="18" style="141" customWidth="1"/>
    <col min="14084" max="14085" width="7.453125" style="141" customWidth="1"/>
    <col min="14086" max="14091" width="5" style="141" customWidth="1"/>
    <col min="14092" max="14092" width="10.7265625" style="141" customWidth="1"/>
    <col min="14093" max="14093" width="1.81640625" style="141" customWidth="1"/>
    <col min="14094" max="14094" width="20.26953125" style="141" customWidth="1"/>
    <col min="14095" max="14095" width="14.453125" style="141" customWidth="1"/>
    <col min="14096" max="14096" width="19.54296875" style="141" customWidth="1"/>
    <col min="14097" max="14097" width="9" style="141" customWidth="1"/>
    <col min="14098" max="14098" width="8.81640625" style="141" customWidth="1"/>
    <col min="14099" max="14099" width="8.453125" style="141" customWidth="1"/>
    <col min="14100" max="14102" width="4.7265625" style="141" customWidth="1"/>
    <col min="14103" max="14104" width="5.54296875" style="141" customWidth="1"/>
    <col min="14105" max="14105" width="12.7265625" style="141" customWidth="1"/>
    <col min="14106" max="14336" width="9.1796875" style="141"/>
    <col min="14337" max="14337" width="16.54296875" style="141" customWidth="1"/>
    <col min="14338" max="14338" width="18.26953125" style="141" customWidth="1"/>
    <col min="14339" max="14339" width="18" style="141" customWidth="1"/>
    <col min="14340" max="14341" width="7.453125" style="141" customWidth="1"/>
    <col min="14342" max="14347" width="5" style="141" customWidth="1"/>
    <col min="14348" max="14348" width="10.7265625" style="141" customWidth="1"/>
    <col min="14349" max="14349" width="1.81640625" style="141" customWidth="1"/>
    <col min="14350" max="14350" width="20.26953125" style="141" customWidth="1"/>
    <col min="14351" max="14351" width="14.453125" style="141" customWidth="1"/>
    <col min="14352" max="14352" width="19.54296875" style="141" customWidth="1"/>
    <col min="14353" max="14353" width="9" style="141" customWidth="1"/>
    <col min="14354" max="14354" width="8.81640625" style="141" customWidth="1"/>
    <col min="14355" max="14355" width="8.453125" style="141" customWidth="1"/>
    <col min="14356" max="14358" width="4.7265625" style="141" customWidth="1"/>
    <col min="14359" max="14360" width="5.54296875" style="141" customWidth="1"/>
    <col min="14361" max="14361" width="12.7265625" style="141" customWidth="1"/>
    <col min="14362" max="14592" width="9.1796875" style="141"/>
    <col min="14593" max="14593" width="16.54296875" style="141" customWidth="1"/>
    <col min="14594" max="14594" width="18.26953125" style="141" customWidth="1"/>
    <col min="14595" max="14595" width="18" style="141" customWidth="1"/>
    <col min="14596" max="14597" width="7.453125" style="141" customWidth="1"/>
    <col min="14598" max="14603" width="5" style="141" customWidth="1"/>
    <col min="14604" max="14604" width="10.7265625" style="141" customWidth="1"/>
    <col min="14605" max="14605" width="1.81640625" style="141" customWidth="1"/>
    <col min="14606" max="14606" width="20.26953125" style="141" customWidth="1"/>
    <col min="14607" max="14607" width="14.453125" style="141" customWidth="1"/>
    <col min="14608" max="14608" width="19.54296875" style="141" customWidth="1"/>
    <col min="14609" max="14609" width="9" style="141" customWidth="1"/>
    <col min="14610" max="14610" width="8.81640625" style="141" customWidth="1"/>
    <col min="14611" max="14611" width="8.453125" style="141" customWidth="1"/>
    <col min="14612" max="14614" width="4.7265625" style="141" customWidth="1"/>
    <col min="14615" max="14616" width="5.54296875" style="141" customWidth="1"/>
    <col min="14617" max="14617" width="12.7265625" style="141" customWidth="1"/>
    <col min="14618" max="14848" width="9.1796875" style="141"/>
    <col min="14849" max="14849" width="16.54296875" style="141" customWidth="1"/>
    <col min="14850" max="14850" width="18.26953125" style="141" customWidth="1"/>
    <col min="14851" max="14851" width="18" style="141" customWidth="1"/>
    <col min="14852" max="14853" width="7.453125" style="141" customWidth="1"/>
    <col min="14854" max="14859" width="5" style="141" customWidth="1"/>
    <col min="14860" max="14860" width="10.7265625" style="141" customWidth="1"/>
    <col min="14861" max="14861" width="1.81640625" style="141" customWidth="1"/>
    <col min="14862" max="14862" width="20.26953125" style="141" customWidth="1"/>
    <col min="14863" max="14863" width="14.453125" style="141" customWidth="1"/>
    <col min="14864" max="14864" width="19.54296875" style="141" customWidth="1"/>
    <col min="14865" max="14865" width="9" style="141" customWidth="1"/>
    <col min="14866" max="14866" width="8.81640625" style="141" customWidth="1"/>
    <col min="14867" max="14867" width="8.453125" style="141" customWidth="1"/>
    <col min="14868" max="14870" width="4.7265625" style="141" customWidth="1"/>
    <col min="14871" max="14872" width="5.54296875" style="141" customWidth="1"/>
    <col min="14873" max="14873" width="12.7265625" style="141" customWidth="1"/>
    <col min="14874" max="15104" width="9.1796875" style="141"/>
    <col min="15105" max="15105" width="16.54296875" style="141" customWidth="1"/>
    <col min="15106" max="15106" width="18.26953125" style="141" customWidth="1"/>
    <col min="15107" max="15107" width="18" style="141" customWidth="1"/>
    <col min="15108" max="15109" width="7.453125" style="141" customWidth="1"/>
    <col min="15110" max="15115" width="5" style="141" customWidth="1"/>
    <col min="15116" max="15116" width="10.7265625" style="141" customWidth="1"/>
    <col min="15117" max="15117" width="1.81640625" style="141" customWidth="1"/>
    <col min="15118" max="15118" width="20.26953125" style="141" customWidth="1"/>
    <col min="15119" max="15119" width="14.453125" style="141" customWidth="1"/>
    <col min="15120" max="15120" width="19.54296875" style="141" customWidth="1"/>
    <col min="15121" max="15121" width="9" style="141" customWidth="1"/>
    <col min="15122" max="15122" width="8.81640625" style="141" customWidth="1"/>
    <col min="15123" max="15123" width="8.453125" style="141" customWidth="1"/>
    <col min="15124" max="15126" width="4.7265625" style="141" customWidth="1"/>
    <col min="15127" max="15128" width="5.54296875" style="141" customWidth="1"/>
    <col min="15129" max="15129" width="12.7265625" style="141" customWidth="1"/>
    <col min="15130" max="15360" width="9.1796875" style="141"/>
    <col min="15361" max="15361" width="16.54296875" style="141" customWidth="1"/>
    <col min="15362" max="15362" width="18.26953125" style="141" customWidth="1"/>
    <col min="15363" max="15363" width="18" style="141" customWidth="1"/>
    <col min="15364" max="15365" width="7.453125" style="141" customWidth="1"/>
    <col min="15366" max="15371" width="5" style="141" customWidth="1"/>
    <col min="15372" max="15372" width="10.7265625" style="141" customWidth="1"/>
    <col min="15373" max="15373" width="1.81640625" style="141" customWidth="1"/>
    <col min="15374" max="15374" width="20.26953125" style="141" customWidth="1"/>
    <col min="15375" max="15375" width="14.453125" style="141" customWidth="1"/>
    <col min="15376" max="15376" width="19.54296875" style="141" customWidth="1"/>
    <col min="15377" max="15377" width="9" style="141" customWidth="1"/>
    <col min="15378" max="15378" width="8.81640625" style="141" customWidth="1"/>
    <col min="15379" max="15379" width="8.453125" style="141" customWidth="1"/>
    <col min="15380" max="15382" width="4.7265625" style="141" customWidth="1"/>
    <col min="15383" max="15384" width="5.54296875" style="141" customWidth="1"/>
    <col min="15385" max="15385" width="12.7265625" style="141" customWidth="1"/>
    <col min="15386" max="15616" width="9.1796875" style="141"/>
    <col min="15617" max="15617" width="16.54296875" style="141" customWidth="1"/>
    <col min="15618" max="15618" width="18.26953125" style="141" customWidth="1"/>
    <col min="15619" max="15619" width="18" style="141" customWidth="1"/>
    <col min="15620" max="15621" width="7.453125" style="141" customWidth="1"/>
    <col min="15622" max="15627" width="5" style="141" customWidth="1"/>
    <col min="15628" max="15628" width="10.7265625" style="141" customWidth="1"/>
    <col min="15629" max="15629" width="1.81640625" style="141" customWidth="1"/>
    <col min="15630" max="15630" width="20.26953125" style="141" customWidth="1"/>
    <col min="15631" max="15631" width="14.453125" style="141" customWidth="1"/>
    <col min="15632" max="15632" width="19.54296875" style="141" customWidth="1"/>
    <col min="15633" max="15633" width="9" style="141" customWidth="1"/>
    <col min="15634" max="15634" width="8.81640625" style="141" customWidth="1"/>
    <col min="15635" max="15635" width="8.453125" style="141" customWidth="1"/>
    <col min="15636" max="15638" width="4.7265625" style="141" customWidth="1"/>
    <col min="15639" max="15640" width="5.54296875" style="141" customWidth="1"/>
    <col min="15641" max="15641" width="12.7265625" style="141" customWidth="1"/>
    <col min="15642" max="15872" width="9.1796875" style="141"/>
    <col min="15873" max="15873" width="16.54296875" style="141" customWidth="1"/>
    <col min="15874" max="15874" width="18.26953125" style="141" customWidth="1"/>
    <col min="15875" max="15875" width="18" style="141" customWidth="1"/>
    <col min="15876" max="15877" width="7.453125" style="141" customWidth="1"/>
    <col min="15878" max="15883" width="5" style="141" customWidth="1"/>
    <col min="15884" max="15884" width="10.7265625" style="141" customWidth="1"/>
    <col min="15885" max="15885" width="1.81640625" style="141" customWidth="1"/>
    <col min="15886" max="15886" width="20.26953125" style="141" customWidth="1"/>
    <col min="15887" max="15887" width="14.453125" style="141" customWidth="1"/>
    <col min="15888" max="15888" width="19.54296875" style="141" customWidth="1"/>
    <col min="15889" max="15889" width="9" style="141" customWidth="1"/>
    <col min="15890" max="15890" width="8.81640625" style="141" customWidth="1"/>
    <col min="15891" max="15891" width="8.453125" style="141" customWidth="1"/>
    <col min="15892" max="15894" width="4.7265625" style="141" customWidth="1"/>
    <col min="15895" max="15896" width="5.54296875" style="141" customWidth="1"/>
    <col min="15897" max="15897" width="12.7265625" style="141" customWidth="1"/>
    <col min="15898" max="16128" width="9.1796875" style="141"/>
    <col min="16129" max="16129" width="16.54296875" style="141" customWidth="1"/>
    <col min="16130" max="16130" width="18.26953125" style="141" customWidth="1"/>
    <col min="16131" max="16131" width="18" style="141" customWidth="1"/>
    <col min="16132" max="16133" width="7.453125" style="141" customWidth="1"/>
    <col min="16134" max="16139" width="5" style="141" customWidth="1"/>
    <col min="16140" max="16140" width="10.7265625" style="141" customWidth="1"/>
    <col min="16141" max="16141" width="1.81640625" style="141" customWidth="1"/>
    <col min="16142" max="16142" width="20.26953125" style="141" customWidth="1"/>
    <col min="16143" max="16143" width="14.453125" style="141" customWidth="1"/>
    <col min="16144" max="16144" width="19.54296875" style="141" customWidth="1"/>
    <col min="16145" max="16145" width="9" style="141" customWidth="1"/>
    <col min="16146" max="16146" width="8.81640625" style="141" customWidth="1"/>
    <col min="16147" max="16147" width="8.453125" style="141" customWidth="1"/>
    <col min="16148" max="16150" width="4.7265625" style="141" customWidth="1"/>
    <col min="16151" max="16152" width="5.54296875" style="141" customWidth="1"/>
    <col min="16153" max="16153" width="12.7265625" style="141" customWidth="1"/>
    <col min="16154" max="16384" width="9.1796875" style="141"/>
  </cols>
  <sheetData>
    <row r="1" spans="1:25" x14ac:dyDescent="0.25">
      <c r="A1" s="1"/>
      <c r="B1" s="1"/>
      <c r="C1" s="1"/>
      <c r="D1" s="1"/>
      <c r="E1" s="2"/>
      <c r="F1" s="2"/>
      <c r="G1" s="2"/>
      <c r="H1" s="2"/>
    </row>
    <row r="2" spans="1:25" ht="18.5" thickBot="1" x14ac:dyDescent="0.3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3"/>
      <c r="S2" s="143"/>
      <c r="T2" s="143"/>
      <c r="U2" s="143"/>
      <c r="V2" s="143"/>
      <c r="W2" s="143"/>
      <c r="X2" s="7"/>
      <c r="Y2" s="144"/>
    </row>
    <row r="3" spans="1:25" ht="15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45" t="s">
        <v>67</v>
      </c>
      <c r="U3" s="145"/>
      <c r="V3" s="145"/>
      <c r="W3" s="145"/>
      <c r="X3" s="145"/>
      <c r="Y3" s="146">
        <v>43906</v>
      </c>
    </row>
    <row r="4" spans="1:25" ht="14.25" customHeight="1" x14ac:dyDescent="0.25">
      <c r="A4" s="147" t="s">
        <v>2</v>
      </c>
      <c r="B4" s="147" t="s">
        <v>68</v>
      </c>
      <c r="C4" s="147" t="s">
        <v>69</v>
      </c>
      <c r="D4" s="147" t="s">
        <v>70</v>
      </c>
      <c r="E4" s="148"/>
      <c r="F4" s="147" t="s">
        <v>71</v>
      </c>
      <c r="G4" s="147"/>
      <c r="H4" s="147"/>
      <c r="I4" s="147"/>
      <c r="J4" s="147"/>
      <c r="K4" s="147"/>
      <c r="L4" s="149" t="s">
        <v>72</v>
      </c>
      <c r="N4" s="147" t="s">
        <v>2</v>
      </c>
      <c r="O4" s="147" t="s">
        <v>68</v>
      </c>
      <c r="P4" s="147" t="s">
        <v>69</v>
      </c>
      <c r="Q4" s="147" t="s">
        <v>70</v>
      </c>
      <c r="R4" s="148"/>
      <c r="S4" s="148"/>
      <c r="T4" s="147" t="s">
        <v>71</v>
      </c>
      <c r="U4" s="147"/>
      <c r="V4" s="147"/>
      <c r="W4" s="147"/>
      <c r="X4" s="147"/>
      <c r="Y4" s="149" t="s">
        <v>72</v>
      </c>
    </row>
    <row r="5" spans="1:25" ht="13" x14ac:dyDescent="0.25">
      <c r="A5" s="147"/>
      <c r="B5" s="147"/>
      <c r="C5" s="147"/>
      <c r="D5" s="150" t="s">
        <v>73</v>
      </c>
      <c r="E5" s="150" t="s">
        <v>74</v>
      </c>
      <c r="F5" s="147"/>
      <c r="G5" s="147"/>
      <c r="H5" s="147"/>
      <c r="I5" s="147"/>
      <c r="J5" s="147"/>
      <c r="K5" s="147"/>
      <c r="L5" s="149"/>
      <c r="N5" s="147"/>
      <c r="O5" s="147"/>
      <c r="P5" s="147"/>
      <c r="Q5" s="147" t="s">
        <v>73</v>
      </c>
      <c r="R5" s="147"/>
      <c r="S5" s="150" t="s">
        <v>74</v>
      </c>
      <c r="T5" s="147"/>
      <c r="U5" s="147"/>
      <c r="V5" s="147"/>
      <c r="W5" s="147"/>
      <c r="X5" s="147"/>
      <c r="Y5" s="149"/>
    </row>
    <row r="6" spans="1:25" ht="26.25" customHeight="1" x14ac:dyDescent="0.25">
      <c r="A6" s="151" t="s">
        <v>75</v>
      </c>
      <c r="B6" s="152"/>
      <c r="C6" s="153" t="s">
        <v>76</v>
      </c>
      <c r="D6" s="56" t="s">
        <v>77</v>
      </c>
      <c r="E6" s="56" t="s">
        <v>78</v>
      </c>
      <c r="F6" s="154" t="s">
        <v>79</v>
      </c>
      <c r="G6" s="154"/>
      <c r="H6" s="154"/>
      <c r="I6" s="154" t="s">
        <v>80</v>
      </c>
      <c r="J6" s="154"/>
      <c r="K6" s="154"/>
      <c r="L6" s="155">
        <f>ROUND(8424*Belarus*(1-C46),2)</f>
        <v>271.12</v>
      </c>
      <c r="N6" s="151" t="s">
        <v>81</v>
      </c>
      <c r="O6" s="151"/>
      <c r="P6" s="153" t="s">
        <v>82</v>
      </c>
      <c r="Q6" s="56" t="s">
        <v>83</v>
      </c>
      <c r="R6" s="56"/>
      <c r="S6" s="27" t="s">
        <v>84</v>
      </c>
      <c r="T6" s="154" t="s">
        <v>79</v>
      </c>
      <c r="U6" s="154"/>
      <c r="V6" s="154"/>
      <c r="W6" s="154" t="s">
        <v>85</v>
      </c>
      <c r="X6" s="154"/>
      <c r="Y6" s="155">
        <f>ROUND(1182*Belarus*(1-C46),2)</f>
        <v>38.04</v>
      </c>
    </row>
    <row r="7" spans="1:25" ht="17.25" customHeight="1" x14ac:dyDescent="0.25">
      <c r="A7" s="151"/>
      <c r="B7" s="156"/>
      <c r="C7" s="153"/>
      <c r="D7" s="56"/>
      <c r="E7" s="56"/>
      <c r="F7" s="154" t="s">
        <v>86</v>
      </c>
      <c r="G7" s="154"/>
      <c r="H7" s="154"/>
      <c r="I7" s="154" t="s">
        <v>87</v>
      </c>
      <c r="J7" s="154"/>
      <c r="K7" s="154"/>
      <c r="L7" s="157"/>
      <c r="N7" s="151"/>
      <c r="O7" s="151"/>
      <c r="P7" s="153"/>
      <c r="Q7" s="56"/>
      <c r="R7" s="56"/>
      <c r="S7" s="27"/>
      <c r="T7" s="154"/>
      <c r="U7" s="154"/>
      <c r="V7" s="154"/>
      <c r="W7" s="154"/>
      <c r="X7" s="154"/>
      <c r="Y7" s="158"/>
    </row>
    <row r="8" spans="1:25" ht="17.25" customHeight="1" x14ac:dyDescent="0.25">
      <c r="A8" s="151"/>
      <c r="B8" s="156"/>
      <c r="C8" s="153"/>
      <c r="D8" s="56"/>
      <c r="E8" s="56"/>
      <c r="F8" s="154" t="s">
        <v>88</v>
      </c>
      <c r="G8" s="154"/>
      <c r="H8" s="154"/>
      <c r="I8" s="154" t="s">
        <v>89</v>
      </c>
      <c r="J8" s="154"/>
      <c r="K8" s="154"/>
      <c r="L8" s="157"/>
      <c r="N8" s="151" t="s">
        <v>90</v>
      </c>
      <c r="O8" s="151"/>
      <c r="P8" s="153" t="s">
        <v>91</v>
      </c>
      <c r="Q8" s="56" t="s">
        <v>92</v>
      </c>
      <c r="R8" s="56"/>
      <c r="S8" s="56"/>
      <c r="T8" s="56"/>
      <c r="U8" s="56"/>
      <c r="V8" s="56"/>
      <c r="W8" s="56"/>
      <c r="X8" s="56"/>
      <c r="Y8" s="159">
        <f>ROUND(210*Belarus*(1-C46),2)</f>
        <v>6.76</v>
      </c>
    </row>
    <row r="9" spans="1:25" ht="17.25" customHeight="1" x14ac:dyDescent="0.25">
      <c r="A9" s="151"/>
      <c r="B9" s="156"/>
      <c r="C9" s="153"/>
      <c r="D9" s="56"/>
      <c r="E9" s="56"/>
      <c r="F9" s="154" t="s">
        <v>93</v>
      </c>
      <c r="G9" s="154"/>
      <c r="H9" s="154"/>
      <c r="I9" s="154" t="s">
        <v>94</v>
      </c>
      <c r="J9" s="154"/>
      <c r="K9" s="154"/>
      <c r="L9" s="158"/>
      <c r="N9" s="151"/>
      <c r="O9" s="151"/>
      <c r="P9" s="153"/>
      <c r="Q9" s="56"/>
      <c r="R9" s="56"/>
      <c r="S9" s="56"/>
      <c r="T9" s="56"/>
      <c r="U9" s="56"/>
      <c r="V9" s="56"/>
      <c r="W9" s="56"/>
      <c r="X9" s="56"/>
      <c r="Y9" s="160"/>
    </row>
    <row r="10" spans="1:25" ht="25.5" customHeight="1" x14ac:dyDescent="0.25">
      <c r="A10" s="151"/>
      <c r="B10" s="161"/>
      <c r="C10" s="80" t="s">
        <v>95</v>
      </c>
      <c r="D10" s="37" t="s">
        <v>83</v>
      </c>
      <c r="E10" s="37" t="s">
        <v>77</v>
      </c>
      <c r="F10" s="154" t="s">
        <v>96</v>
      </c>
      <c r="G10" s="154"/>
      <c r="H10" s="154"/>
      <c r="I10" s="154" t="s">
        <v>97</v>
      </c>
      <c r="J10" s="154"/>
      <c r="K10" s="154"/>
      <c r="L10" s="162">
        <f>ROUND(1541*Belarus*(1-C46),2)</f>
        <v>49.6</v>
      </c>
      <c r="N10" s="155" t="s">
        <v>98</v>
      </c>
      <c r="O10" s="151"/>
      <c r="P10" s="80" t="s">
        <v>99</v>
      </c>
      <c r="Q10" s="163" t="s">
        <v>100</v>
      </c>
      <c r="R10" s="163"/>
      <c r="S10" s="163"/>
      <c r="T10" s="154" t="s">
        <v>101</v>
      </c>
      <c r="U10" s="154"/>
      <c r="V10" s="154"/>
      <c r="W10" s="154"/>
      <c r="X10" s="154"/>
      <c r="Y10" s="164">
        <f>ROUND(1541*Belarus*(1-C46),2)</f>
        <v>49.6</v>
      </c>
    </row>
    <row r="11" spans="1:25" ht="15.75" customHeight="1" x14ac:dyDescent="0.25">
      <c r="A11" s="151" t="s">
        <v>102</v>
      </c>
      <c r="B11" s="152"/>
      <c r="C11" s="153" t="s">
        <v>103</v>
      </c>
      <c r="D11" s="56" t="s">
        <v>77</v>
      </c>
      <c r="E11" s="56" t="s">
        <v>78</v>
      </c>
      <c r="F11" s="154" t="s">
        <v>79</v>
      </c>
      <c r="G11" s="154"/>
      <c r="H11" s="154"/>
      <c r="I11" s="56">
        <v>6005</v>
      </c>
      <c r="J11" s="56"/>
      <c r="K11" s="56"/>
      <c r="L11" s="155">
        <f>ROUND(20956*Belarus*(1-C46),2)</f>
        <v>674.45</v>
      </c>
      <c r="N11" s="157"/>
      <c r="O11" s="151"/>
      <c r="P11" s="80" t="s">
        <v>104</v>
      </c>
      <c r="Q11" s="163"/>
      <c r="R11" s="163"/>
      <c r="S11" s="163"/>
      <c r="T11" s="154"/>
      <c r="U11" s="154"/>
      <c r="V11" s="154"/>
      <c r="W11" s="154"/>
      <c r="X11" s="154"/>
      <c r="Y11" s="164">
        <f>ROUND(1926*Belarus*(1-C46),2)</f>
        <v>61.99</v>
      </c>
    </row>
    <row r="12" spans="1:25" ht="18.75" customHeight="1" x14ac:dyDescent="0.25">
      <c r="A12" s="151"/>
      <c r="B12" s="156"/>
      <c r="C12" s="153"/>
      <c r="D12" s="56"/>
      <c r="E12" s="56"/>
      <c r="F12" s="154" t="s">
        <v>86</v>
      </c>
      <c r="G12" s="154"/>
      <c r="H12" s="154"/>
      <c r="I12" s="154" t="s">
        <v>105</v>
      </c>
      <c r="J12" s="154"/>
      <c r="K12" s="154"/>
      <c r="L12" s="157"/>
      <c r="N12" s="157"/>
      <c r="O12" s="151"/>
      <c r="P12" s="80" t="s">
        <v>106</v>
      </c>
      <c r="Q12" s="163" t="s">
        <v>107</v>
      </c>
      <c r="R12" s="163"/>
      <c r="S12" s="163"/>
      <c r="T12" s="154" t="s">
        <v>101</v>
      </c>
      <c r="U12" s="154"/>
      <c r="V12" s="154"/>
      <c r="W12" s="154"/>
      <c r="X12" s="154"/>
      <c r="Y12" s="164">
        <f>ROUND(1541*Belarus*(1-C46),2)</f>
        <v>49.6</v>
      </c>
    </row>
    <row r="13" spans="1:25" ht="15.75" customHeight="1" x14ac:dyDescent="0.25">
      <c r="A13" s="151"/>
      <c r="B13" s="156"/>
      <c r="C13" s="153"/>
      <c r="D13" s="56"/>
      <c r="E13" s="56"/>
      <c r="F13" s="154" t="s">
        <v>88</v>
      </c>
      <c r="G13" s="154"/>
      <c r="H13" s="154"/>
      <c r="I13" s="154" t="s">
        <v>89</v>
      </c>
      <c r="J13" s="154"/>
      <c r="K13" s="154"/>
      <c r="L13" s="157"/>
      <c r="N13" s="157"/>
      <c r="O13" s="151"/>
      <c r="P13" s="80" t="s">
        <v>108</v>
      </c>
      <c r="Q13" s="163"/>
      <c r="R13" s="163"/>
      <c r="S13" s="163"/>
      <c r="T13" s="154"/>
      <c r="U13" s="154"/>
      <c r="V13" s="154"/>
      <c r="W13" s="154"/>
      <c r="X13" s="154"/>
      <c r="Y13" s="164">
        <f>ROUND(2825*Belarus*(1-C46),2)</f>
        <v>90.92</v>
      </c>
    </row>
    <row r="14" spans="1:25" ht="15.75" customHeight="1" x14ac:dyDescent="0.25">
      <c r="A14" s="151"/>
      <c r="B14" s="156"/>
      <c r="C14" s="153"/>
      <c r="D14" s="56"/>
      <c r="E14" s="56"/>
      <c r="F14" s="154" t="s">
        <v>93</v>
      </c>
      <c r="G14" s="154"/>
      <c r="H14" s="154"/>
      <c r="I14" s="56" t="s">
        <v>94</v>
      </c>
      <c r="J14" s="56"/>
      <c r="K14" s="56"/>
      <c r="L14" s="158"/>
      <c r="N14" s="157"/>
      <c r="O14" s="151"/>
      <c r="P14" s="153" t="s">
        <v>109</v>
      </c>
      <c r="Q14" s="163" t="s">
        <v>100</v>
      </c>
      <c r="R14" s="163"/>
      <c r="S14" s="163"/>
      <c r="T14" s="154" t="s">
        <v>110</v>
      </c>
      <c r="U14" s="154"/>
      <c r="V14" s="154"/>
      <c r="W14" s="154"/>
      <c r="X14" s="154"/>
      <c r="Y14" s="159">
        <f>ROUND(720*Belarus*(1-C46),2)</f>
        <v>23.17</v>
      </c>
    </row>
    <row r="15" spans="1:25" ht="27" customHeight="1" x14ac:dyDescent="0.25">
      <c r="A15" s="151"/>
      <c r="B15" s="161"/>
      <c r="C15" s="80" t="s">
        <v>95</v>
      </c>
      <c r="D15" s="37" t="s">
        <v>83</v>
      </c>
      <c r="E15" s="37" t="s">
        <v>77</v>
      </c>
      <c r="F15" s="154" t="s">
        <v>96</v>
      </c>
      <c r="G15" s="154"/>
      <c r="H15" s="154"/>
      <c r="I15" s="154" t="s">
        <v>97</v>
      </c>
      <c r="J15" s="154"/>
      <c r="K15" s="154"/>
      <c r="L15" s="162">
        <f>ROUND(1541*Belarus*(1-C46),2)</f>
        <v>49.6</v>
      </c>
      <c r="N15" s="157"/>
      <c r="O15" s="151"/>
      <c r="P15" s="153"/>
      <c r="Q15" s="163"/>
      <c r="R15" s="163"/>
      <c r="S15" s="163"/>
      <c r="T15" s="154"/>
      <c r="U15" s="154"/>
      <c r="V15" s="154"/>
      <c r="W15" s="154"/>
      <c r="X15" s="154"/>
      <c r="Y15" s="160"/>
    </row>
    <row r="16" spans="1:25" ht="24.75" customHeight="1" x14ac:dyDescent="0.25">
      <c r="A16" s="151" t="s">
        <v>111</v>
      </c>
      <c r="B16" s="28"/>
      <c r="C16" s="153" t="s">
        <v>112</v>
      </c>
      <c r="D16" s="56" t="s">
        <v>77</v>
      </c>
      <c r="E16" s="56"/>
      <c r="F16" s="154" t="s">
        <v>79</v>
      </c>
      <c r="G16" s="154"/>
      <c r="H16" s="154"/>
      <c r="I16" s="56">
        <v>6005.9004999999997</v>
      </c>
      <c r="J16" s="56"/>
      <c r="K16" s="56"/>
      <c r="L16" s="155">
        <f>ROUND(5240*Belarus*(1-C46),2)</f>
        <v>168.64</v>
      </c>
      <c r="N16" s="155" t="s">
        <v>113</v>
      </c>
      <c r="O16" s="155"/>
      <c r="P16" s="165" t="s">
        <v>114</v>
      </c>
      <c r="Q16" s="56" t="s">
        <v>115</v>
      </c>
      <c r="R16" s="56"/>
      <c r="S16" s="56"/>
      <c r="T16" s="154" t="s">
        <v>116</v>
      </c>
      <c r="U16" s="154"/>
      <c r="V16" s="154"/>
      <c r="W16" s="154"/>
      <c r="X16" s="154"/>
      <c r="Y16" s="166">
        <f>ROUND(672*Belarus*(1-C46),2)</f>
        <v>21.63</v>
      </c>
    </row>
    <row r="17" spans="1:25" ht="24.75" customHeight="1" x14ac:dyDescent="0.25">
      <c r="A17" s="151"/>
      <c r="B17" s="36"/>
      <c r="C17" s="153"/>
      <c r="D17" s="56"/>
      <c r="E17" s="56"/>
      <c r="F17" s="154" t="s">
        <v>86</v>
      </c>
      <c r="G17" s="154"/>
      <c r="H17" s="154"/>
      <c r="I17" s="154" t="s">
        <v>117</v>
      </c>
      <c r="J17" s="154"/>
      <c r="K17" s="154"/>
      <c r="L17" s="157"/>
      <c r="N17" s="157"/>
      <c r="O17" s="157"/>
      <c r="P17" s="165"/>
      <c r="Q17" s="56"/>
      <c r="R17" s="56"/>
      <c r="S17" s="56"/>
      <c r="T17" s="154"/>
      <c r="U17" s="154"/>
      <c r="V17" s="154"/>
      <c r="W17" s="154"/>
      <c r="X17" s="154"/>
      <c r="Y17" s="167"/>
    </row>
    <row r="18" spans="1:25" ht="21" customHeight="1" x14ac:dyDescent="0.25">
      <c r="A18" s="151"/>
      <c r="B18" s="36"/>
      <c r="C18" s="153"/>
      <c r="D18" s="56"/>
      <c r="E18" s="56"/>
      <c r="F18" s="154" t="s">
        <v>88</v>
      </c>
      <c r="G18" s="154"/>
      <c r="H18" s="154"/>
      <c r="I18" s="154" t="s">
        <v>118</v>
      </c>
      <c r="J18" s="154"/>
      <c r="K18" s="154"/>
      <c r="L18" s="157"/>
      <c r="N18" s="157"/>
      <c r="O18" s="157"/>
      <c r="P18" s="165" t="s">
        <v>119</v>
      </c>
      <c r="Q18" s="56"/>
      <c r="R18" s="56"/>
      <c r="S18" s="56"/>
      <c r="T18" s="154"/>
      <c r="U18" s="154"/>
      <c r="V18" s="154"/>
      <c r="W18" s="154"/>
      <c r="X18" s="154"/>
      <c r="Y18" s="159">
        <f>ROUND(737*Belarus*(1-C46),2)</f>
        <v>23.72</v>
      </c>
    </row>
    <row r="19" spans="1:25" ht="21" customHeight="1" x14ac:dyDescent="0.25">
      <c r="A19" s="151"/>
      <c r="B19" s="36"/>
      <c r="C19" s="153"/>
      <c r="D19" s="56"/>
      <c r="E19" s="56"/>
      <c r="F19" s="154" t="s">
        <v>93</v>
      </c>
      <c r="G19" s="154"/>
      <c r="H19" s="154"/>
      <c r="I19" s="154" t="s">
        <v>94</v>
      </c>
      <c r="J19" s="154"/>
      <c r="K19" s="154"/>
      <c r="L19" s="158"/>
      <c r="N19" s="158"/>
      <c r="O19" s="158"/>
      <c r="P19" s="165"/>
      <c r="Q19" s="56"/>
      <c r="R19" s="56"/>
      <c r="S19" s="56"/>
      <c r="T19" s="154"/>
      <c r="U19" s="154"/>
      <c r="V19" s="154"/>
      <c r="W19" s="154"/>
      <c r="X19" s="154"/>
      <c r="Y19" s="160"/>
    </row>
    <row r="20" spans="1:25" ht="26.25" customHeight="1" x14ac:dyDescent="0.25">
      <c r="A20" s="151"/>
      <c r="B20" s="36"/>
      <c r="C20" s="153" t="s">
        <v>95</v>
      </c>
      <c r="D20" s="56" t="s">
        <v>83</v>
      </c>
      <c r="E20" s="56" t="s">
        <v>77</v>
      </c>
      <c r="F20" s="154" t="s">
        <v>96</v>
      </c>
      <c r="G20" s="154"/>
      <c r="H20" s="154"/>
      <c r="I20" s="154" t="s">
        <v>97</v>
      </c>
      <c r="J20" s="154"/>
      <c r="K20" s="154"/>
      <c r="L20" s="155">
        <f>ROUND(1541*Belarus*(1-C46),2)</f>
        <v>49.6</v>
      </c>
      <c r="N20" s="151" t="s">
        <v>120</v>
      </c>
      <c r="O20" s="151"/>
      <c r="P20" s="153" t="s">
        <v>121</v>
      </c>
      <c r="Q20" s="56" t="s">
        <v>122</v>
      </c>
      <c r="R20" s="168" t="s">
        <v>123</v>
      </c>
      <c r="S20" s="169" t="s">
        <v>124</v>
      </c>
      <c r="T20" s="154" t="s">
        <v>125</v>
      </c>
      <c r="U20" s="154"/>
      <c r="V20" s="154"/>
      <c r="W20" s="154"/>
      <c r="X20" s="154"/>
      <c r="Y20" s="159">
        <f>ROUND(2363*Belarus*(1-C46),2)</f>
        <v>76.05</v>
      </c>
    </row>
    <row r="21" spans="1:25" ht="26.25" customHeight="1" x14ac:dyDescent="0.25">
      <c r="A21" s="151"/>
      <c r="B21" s="42"/>
      <c r="C21" s="153"/>
      <c r="D21" s="56"/>
      <c r="E21" s="56"/>
      <c r="F21" s="154"/>
      <c r="G21" s="154"/>
      <c r="H21" s="154"/>
      <c r="I21" s="154"/>
      <c r="J21" s="154"/>
      <c r="K21" s="154"/>
      <c r="L21" s="158"/>
      <c r="N21" s="151"/>
      <c r="O21" s="151"/>
      <c r="P21" s="153"/>
      <c r="Q21" s="56"/>
      <c r="R21" s="168"/>
      <c r="S21" s="170"/>
      <c r="T21" s="154"/>
      <c r="U21" s="154"/>
      <c r="V21" s="154"/>
      <c r="W21" s="154"/>
      <c r="X21" s="154"/>
      <c r="Y21" s="160"/>
    </row>
    <row r="22" spans="1:25" ht="29.25" customHeight="1" x14ac:dyDescent="0.25">
      <c r="A22" s="155" t="s">
        <v>126</v>
      </c>
      <c r="B22" s="152"/>
      <c r="C22" s="80" t="s">
        <v>127</v>
      </c>
      <c r="D22" s="171" t="s">
        <v>77</v>
      </c>
      <c r="E22" s="172"/>
      <c r="F22" s="154" t="s">
        <v>79</v>
      </c>
      <c r="G22" s="154"/>
      <c r="H22" s="154"/>
      <c r="I22" s="154" t="s">
        <v>128</v>
      </c>
      <c r="J22" s="154"/>
      <c r="K22" s="154"/>
      <c r="L22" s="155">
        <f>ROUND(7575*Belarus*(1-C46),2)</f>
        <v>243.79</v>
      </c>
      <c r="N22" s="155" t="s">
        <v>129</v>
      </c>
      <c r="O22" s="155"/>
      <c r="P22" s="109" t="s">
        <v>130</v>
      </c>
      <c r="Q22" s="28" t="s">
        <v>131</v>
      </c>
      <c r="R22" s="28" t="s">
        <v>132</v>
      </c>
      <c r="S22" s="28"/>
      <c r="T22" s="173" t="s">
        <v>133</v>
      </c>
      <c r="U22" s="174"/>
      <c r="V22" s="174"/>
      <c r="W22" s="174"/>
      <c r="X22" s="175"/>
      <c r="Y22" s="159">
        <f>ROUND(3494*Belarus*(1-C46),2)</f>
        <v>112.45</v>
      </c>
    </row>
    <row r="23" spans="1:25" ht="29.25" customHeight="1" x14ac:dyDescent="0.25">
      <c r="A23" s="157"/>
      <c r="B23" s="156"/>
      <c r="C23" s="99" t="s">
        <v>134</v>
      </c>
      <c r="D23" s="176"/>
      <c r="E23" s="177"/>
      <c r="F23" s="56" t="s">
        <v>135</v>
      </c>
      <c r="G23" s="56"/>
      <c r="H23" s="56"/>
      <c r="I23" s="56"/>
      <c r="J23" s="56"/>
      <c r="K23" s="56"/>
      <c r="L23" s="157"/>
      <c r="N23" s="158"/>
      <c r="O23" s="158"/>
      <c r="P23" s="112"/>
      <c r="Q23" s="42"/>
      <c r="R23" s="42"/>
      <c r="S23" s="42"/>
      <c r="T23" s="178"/>
      <c r="U23" s="179"/>
      <c r="V23" s="179"/>
      <c r="W23" s="179"/>
      <c r="X23" s="180"/>
      <c r="Y23" s="160"/>
    </row>
    <row r="24" spans="1:25" ht="41.25" customHeight="1" x14ac:dyDescent="0.25">
      <c r="A24" s="157"/>
      <c r="B24" s="156"/>
      <c r="C24" s="99" t="s">
        <v>136</v>
      </c>
      <c r="D24" s="176"/>
      <c r="E24" s="177"/>
      <c r="F24" s="56" t="s">
        <v>137</v>
      </c>
      <c r="G24" s="56"/>
      <c r="H24" s="56"/>
      <c r="I24" s="56"/>
      <c r="J24" s="56"/>
      <c r="K24" s="56"/>
      <c r="L24" s="157"/>
      <c r="N24" s="162" t="s">
        <v>138</v>
      </c>
      <c r="O24" s="162"/>
      <c r="P24" s="80" t="s">
        <v>139</v>
      </c>
      <c r="Q24" s="37" t="s">
        <v>131</v>
      </c>
      <c r="R24" s="181" t="s">
        <v>140</v>
      </c>
      <c r="S24" s="181" t="s">
        <v>141</v>
      </c>
      <c r="T24" s="154" t="s">
        <v>142</v>
      </c>
      <c r="U24" s="154"/>
      <c r="V24" s="154"/>
      <c r="W24" s="154"/>
      <c r="X24" s="154"/>
      <c r="Y24" s="164">
        <f>ROUND(2633*Belarus*(1-C46),2)</f>
        <v>84.74</v>
      </c>
    </row>
    <row r="25" spans="1:25" ht="44.25" customHeight="1" x14ac:dyDescent="0.25">
      <c r="A25" s="157"/>
      <c r="B25" s="156"/>
      <c r="C25" s="99" t="s">
        <v>143</v>
      </c>
      <c r="D25" s="176"/>
      <c r="E25" s="177"/>
      <c r="F25" s="163" t="s">
        <v>144</v>
      </c>
      <c r="G25" s="163"/>
      <c r="H25" s="163"/>
      <c r="I25" s="163"/>
      <c r="J25" s="163"/>
      <c r="K25" s="163"/>
      <c r="L25" s="158"/>
      <c r="N25" s="182" t="s">
        <v>145</v>
      </c>
      <c r="O25" s="182"/>
      <c r="P25" s="183" t="s">
        <v>146</v>
      </c>
      <c r="Q25" s="184" t="s">
        <v>147</v>
      </c>
      <c r="R25" s="133"/>
      <c r="S25" s="185"/>
      <c r="T25" s="186" t="s">
        <v>148</v>
      </c>
      <c r="U25" s="186"/>
      <c r="V25" s="186"/>
      <c r="W25" s="186"/>
      <c r="X25" s="186"/>
      <c r="Y25" s="187">
        <f>ROUND(26297*Belarus*(1-C46),2)</f>
        <v>846.34</v>
      </c>
    </row>
    <row r="26" spans="1:25" ht="30" customHeight="1" x14ac:dyDescent="0.25">
      <c r="A26" s="158"/>
      <c r="B26" s="161"/>
      <c r="C26" s="99" t="s">
        <v>149</v>
      </c>
      <c r="D26" s="176"/>
      <c r="E26" s="177"/>
      <c r="F26" s="163" t="s">
        <v>150</v>
      </c>
      <c r="G26" s="163"/>
      <c r="H26" s="163"/>
      <c r="I26" s="163"/>
      <c r="J26" s="163"/>
      <c r="K26" s="163"/>
      <c r="L26" s="162">
        <f>ROUND(1569*Belarus*(1-C46),2)</f>
        <v>50.5</v>
      </c>
      <c r="N26" s="151" t="s">
        <v>151</v>
      </c>
      <c r="O26" s="151"/>
      <c r="P26" s="153" t="s">
        <v>152</v>
      </c>
      <c r="Q26" s="56" t="s">
        <v>153</v>
      </c>
      <c r="R26" s="56"/>
      <c r="S26" s="56"/>
      <c r="T26" s="154" t="s">
        <v>154</v>
      </c>
      <c r="U26" s="154"/>
      <c r="V26" s="154"/>
      <c r="W26" s="154"/>
      <c r="X26" s="154"/>
      <c r="Y26" s="188">
        <f>ROUND(31125*Belarus*(1-C46),2)</f>
        <v>1001.73</v>
      </c>
    </row>
    <row r="27" spans="1:25" ht="30" customHeight="1" x14ac:dyDescent="0.25">
      <c r="A27" s="155" t="s">
        <v>155</v>
      </c>
      <c r="B27" s="152"/>
      <c r="C27" s="189" t="s">
        <v>156</v>
      </c>
      <c r="D27" s="190" t="s">
        <v>157</v>
      </c>
      <c r="E27" s="191"/>
      <c r="F27" s="173" t="s">
        <v>79</v>
      </c>
      <c r="G27" s="174"/>
      <c r="H27" s="175"/>
      <c r="I27" s="173" t="s">
        <v>128</v>
      </c>
      <c r="J27" s="174"/>
      <c r="K27" s="175"/>
      <c r="L27" s="155">
        <f>ROUND(7397*Belarus*(1-C46),2)</f>
        <v>238.07</v>
      </c>
      <c r="N27" s="151"/>
      <c r="O27" s="151"/>
      <c r="P27" s="153"/>
      <c r="Q27" s="56"/>
      <c r="R27" s="56"/>
      <c r="S27" s="56"/>
      <c r="T27" s="154"/>
      <c r="U27" s="154"/>
      <c r="V27" s="154"/>
      <c r="W27" s="154"/>
      <c r="X27" s="154"/>
      <c r="Y27" s="188"/>
    </row>
    <row r="28" spans="1:25" ht="12.75" customHeight="1" x14ac:dyDescent="0.25">
      <c r="A28" s="157"/>
      <c r="B28" s="156"/>
      <c r="C28" s="99" t="s">
        <v>134</v>
      </c>
      <c r="D28" s="176"/>
      <c r="E28" s="177"/>
      <c r="F28" s="163" t="s">
        <v>135</v>
      </c>
      <c r="G28" s="163"/>
      <c r="H28" s="163"/>
      <c r="I28" s="163"/>
      <c r="J28" s="163"/>
      <c r="K28" s="163"/>
      <c r="L28" s="157"/>
      <c r="N28" s="151" t="s">
        <v>158</v>
      </c>
      <c r="O28" s="151"/>
      <c r="P28" s="153" t="s">
        <v>159</v>
      </c>
      <c r="Q28" s="192" t="s">
        <v>160</v>
      </c>
      <c r="R28" s="193"/>
      <c r="S28" s="194"/>
      <c r="T28" s="154" t="s">
        <v>161</v>
      </c>
      <c r="U28" s="154"/>
      <c r="V28" s="154"/>
      <c r="W28" s="154"/>
      <c r="X28" s="154"/>
      <c r="Y28" s="188">
        <f>ROUND(37596*Belarus*(1-C46),2)</f>
        <v>1209.99</v>
      </c>
    </row>
    <row r="29" spans="1:25" ht="12.75" customHeight="1" x14ac:dyDescent="0.25">
      <c r="A29" s="157"/>
      <c r="B29" s="156"/>
      <c r="C29" s="99" t="s">
        <v>136</v>
      </c>
      <c r="D29" s="176"/>
      <c r="E29" s="177"/>
      <c r="F29" s="163" t="s">
        <v>162</v>
      </c>
      <c r="G29" s="163"/>
      <c r="H29" s="163"/>
      <c r="I29" s="163"/>
      <c r="J29" s="163"/>
      <c r="K29" s="163"/>
      <c r="L29" s="157"/>
      <c r="N29" s="151"/>
      <c r="O29" s="151"/>
      <c r="P29" s="153"/>
      <c r="Q29" s="195"/>
      <c r="R29" s="196"/>
      <c r="S29" s="197"/>
      <c r="T29" s="154"/>
      <c r="U29" s="154"/>
      <c r="V29" s="154"/>
      <c r="W29" s="154"/>
      <c r="X29" s="154"/>
      <c r="Y29" s="188"/>
    </row>
    <row r="30" spans="1:25" ht="12.75" customHeight="1" x14ac:dyDescent="0.25">
      <c r="A30" s="157"/>
      <c r="B30" s="156"/>
      <c r="C30" s="99" t="s">
        <v>143</v>
      </c>
      <c r="D30" s="176"/>
      <c r="E30" s="177"/>
      <c r="F30" s="163" t="s">
        <v>163</v>
      </c>
      <c r="G30" s="163"/>
      <c r="H30" s="163"/>
      <c r="I30" s="163"/>
      <c r="J30" s="163"/>
      <c r="K30" s="163"/>
      <c r="L30" s="157"/>
      <c r="N30" s="151"/>
      <c r="O30" s="151"/>
      <c r="P30" s="153"/>
      <c r="Q30" s="195"/>
      <c r="R30" s="196"/>
      <c r="S30" s="197"/>
      <c r="T30" s="154"/>
      <c r="U30" s="154"/>
      <c r="V30" s="154"/>
      <c r="W30" s="154"/>
      <c r="X30" s="154"/>
      <c r="Y30" s="188"/>
    </row>
    <row r="31" spans="1:25" ht="12.75" customHeight="1" x14ac:dyDescent="0.25">
      <c r="A31" s="158"/>
      <c r="B31" s="161"/>
      <c r="C31" s="99" t="s">
        <v>164</v>
      </c>
      <c r="D31" s="176"/>
      <c r="E31" s="177"/>
      <c r="F31" s="163" t="s">
        <v>150</v>
      </c>
      <c r="G31" s="163"/>
      <c r="H31" s="163"/>
      <c r="I31" s="163"/>
      <c r="J31" s="163"/>
      <c r="K31" s="163"/>
      <c r="L31" s="158"/>
      <c r="N31" s="151"/>
      <c r="O31" s="151"/>
      <c r="P31" s="153"/>
      <c r="Q31" s="198"/>
      <c r="R31" s="199"/>
      <c r="S31" s="200"/>
      <c r="T31" s="154"/>
      <c r="U31" s="154"/>
      <c r="V31" s="154"/>
      <c r="W31" s="154"/>
      <c r="X31" s="154"/>
      <c r="Y31" s="188"/>
    </row>
    <row r="32" spans="1:25" ht="27.75" customHeight="1" x14ac:dyDescent="0.25">
      <c r="A32" s="151" t="s">
        <v>165</v>
      </c>
      <c r="B32" s="201"/>
      <c r="C32" s="153" t="s">
        <v>166</v>
      </c>
      <c r="D32" s="56" t="s">
        <v>77</v>
      </c>
      <c r="E32" s="56" t="s">
        <v>77</v>
      </c>
      <c r="F32" s="154" t="s">
        <v>79</v>
      </c>
      <c r="G32" s="154"/>
      <c r="H32" s="154"/>
      <c r="I32" s="154" t="s">
        <v>80</v>
      </c>
      <c r="J32" s="154"/>
      <c r="K32" s="154"/>
      <c r="L32" s="151">
        <f>ROUND(10170*Belarus*(1-C46),2)</f>
        <v>327.31</v>
      </c>
      <c r="N32" s="151" t="s">
        <v>167</v>
      </c>
      <c r="O32" s="151"/>
      <c r="P32" s="153" t="s">
        <v>168</v>
      </c>
      <c r="Q32" s="56" t="s">
        <v>160</v>
      </c>
      <c r="R32" s="56"/>
      <c r="S32" s="56"/>
      <c r="T32" s="154" t="s">
        <v>169</v>
      </c>
      <c r="U32" s="154"/>
      <c r="V32" s="154"/>
      <c r="W32" s="154"/>
      <c r="X32" s="154"/>
      <c r="Y32" s="188">
        <f>ROUND(35439*Belarus*(1-C46),2)</f>
        <v>1140.57</v>
      </c>
    </row>
    <row r="33" spans="1:32" s="202" customFormat="1" ht="22.5" customHeight="1" x14ac:dyDescent="0.25">
      <c r="A33" s="151"/>
      <c r="B33" s="201"/>
      <c r="C33" s="153"/>
      <c r="D33" s="56"/>
      <c r="E33" s="56"/>
      <c r="F33" s="154" t="s">
        <v>86</v>
      </c>
      <c r="G33" s="154"/>
      <c r="H33" s="154"/>
      <c r="I33" s="154" t="s">
        <v>170</v>
      </c>
      <c r="J33" s="154"/>
      <c r="K33" s="154"/>
      <c r="L33" s="151"/>
      <c r="M33" s="141"/>
      <c r="N33" s="151"/>
      <c r="O33" s="151"/>
      <c r="P33" s="153"/>
      <c r="Q33" s="56"/>
      <c r="R33" s="56"/>
      <c r="S33" s="56"/>
      <c r="T33" s="154"/>
      <c r="U33" s="154"/>
      <c r="V33" s="154"/>
      <c r="W33" s="154"/>
      <c r="X33" s="154"/>
      <c r="Y33" s="188"/>
      <c r="AC33" s="141"/>
      <c r="AF33" s="141"/>
    </row>
    <row r="34" spans="1:32" s="202" customFormat="1" ht="12.75" customHeight="1" x14ac:dyDescent="0.25">
      <c r="A34" s="151"/>
      <c r="B34" s="201"/>
      <c r="C34" s="153"/>
      <c r="D34" s="56"/>
      <c r="E34" s="56"/>
      <c r="F34" s="154" t="s">
        <v>88</v>
      </c>
      <c r="G34" s="154"/>
      <c r="H34" s="154"/>
      <c r="I34" s="154" t="s">
        <v>89</v>
      </c>
      <c r="J34" s="154"/>
      <c r="K34" s="154"/>
      <c r="L34" s="151"/>
      <c r="M34" s="141"/>
      <c r="N34" s="151" t="s">
        <v>171</v>
      </c>
      <c r="O34" s="151"/>
      <c r="P34" s="153" t="s">
        <v>172</v>
      </c>
      <c r="Q34" s="56" t="s">
        <v>122</v>
      </c>
      <c r="R34" s="56" t="s">
        <v>173</v>
      </c>
      <c r="S34" s="56"/>
      <c r="T34" s="154" t="s">
        <v>174</v>
      </c>
      <c r="U34" s="154"/>
      <c r="V34" s="154"/>
      <c r="W34" s="154"/>
      <c r="X34" s="154"/>
      <c r="Y34" s="188">
        <f>ROUND(1503*Belarus*(1-C46),2)</f>
        <v>48.37</v>
      </c>
      <c r="AC34" s="141"/>
      <c r="AF34" s="141"/>
    </row>
    <row r="35" spans="1:32" s="202" customFormat="1" ht="12.75" customHeight="1" x14ac:dyDescent="0.25">
      <c r="A35" s="151"/>
      <c r="B35" s="201"/>
      <c r="C35" s="153"/>
      <c r="D35" s="56"/>
      <c r="E35" s="56"/>
      <c r="F35" s="154" t="s">
        <v>93</v>
      </c>
      <c r="G35" s="154"/>
      <c r="H35" s="154"/>
      <c r="I35" s="154" t="s">
        <v>94</v>
      </c>
      <c r="J35" s="154"/>
      <c r="K35" s="154"/>
      <c r="L35" s="151"/>
      <c r="M35" s="141"/>
      <c r="N35" s="151"/>
      <c r="O35" s="151"/>
      <c r="P35" s="153"/>
      <c r="Q35" s="56"/>
      <c r="R35" s="56"/>
      <c r="S35" s="56"/>
      <c r="T35" s="154"/>
      <c r="U35" s="154"/>
      <c r="V35" s="154"/>
      <c r="W35" s="154"/>
      <c r="X35" s="154"/>
      <c r="Y35" s="188"/>
      <c r="AC35" s="141"/>
      <c r="AF35" s="141"/>
    </row>
    <row r="36" spans="1:32" s="202" customFormat="1" ht="25.5" customHeight="1" x14ac:dyDescent="0.25">
      <c r="A36" s="151"/>
      <c r="B36" s="201"/>
      <c r="C36" s="80" t="s">
        <v>175</v>
      </c>
      <c r="D36" s="37" t="s">
        <v>78</v>
      </c>
      <c r="E36" s="203" t="s">
        <v>84</v>
      </c>
      <c r="F36" s="154" t="s">
        <v>176</v>
      </c>
      <c r="G36" s="154"/>
      <c r="H36" s="154"/>
      <c r="I36" s="154"/>
      <c r="J36" s="154"/>
      <c r="K36" s="154"/>
      <c r="L36" s="162">
        <f>ROUND(3802*Belarus*(1-C46),2)</f>
        <v>122.36</v>
      </c>
      <c r="M36" s="141"/>
      <c r="N36" s="151"/>
      <c r="O36" s="151"/>
      <c r="P36" s="153"/>
      <c r="Q36" s="56"/>
      <c r="R36" s="56"/>
      <c r="S36" s="56"/>
      <c r="T36" s="154"/>
      <c r="U36" s="154"/>
      <c r="V36" s="154"/>
      <c r="W36" s="154"/>
      <c r="X36" s="154"/>
      <c r="Y36" s="188"/>
      <c r="AC36" s="141"/>
      <c r="AF36" s="141"/>
    </row>
    <row r="37" spans="1:32" s="202" customFormat="1" ht="25.5" customHeight="1" x14ac:dyDescent="0.25">
      <c r="A37" s="151"/>
      <c r="B37" s="201"/>
      <c r="C37" s="80" t="s">
        <v>177</v>
      </c>
      <c r="D37" s="37" t="s">
        <v>78</v>
      </c>
      <c r="E37" s="203" t="s">
        <v>84</v>
      </c>
      <c r="F37" s="154" t="s">
        <v>178</v>
      </c>
      <c r="G37" s="154"/>
      <c r="H37" s="154"/>
      <c r="I37" s="154"/>
      <c r="J37" s="154"/>
      <c r="K37" s="154"/>
      <c r="L37" s="162">
        <f>ROUND(1336*Belarus*(1-C46),2)</f>
        <v>43</v>
      </c>
      <c r="M37" s="141"/>
      <c r="N37" s="204" t="s">
        <v>179</v>
      </c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6"/>
      <c r="AC37" s="141"/>
      <c r="AF37" s="141"/>
    </row>
    <row r="38" spans="1:32" x14ac:dyDescent="0.25">
      <c r="N38" s="204" t="s">
        <v>180</v>
      </c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6"/>
    </row>
    <row r="39" spans="1:32" x14ac:dyDescent="0.25">
      <c r="N39" s="204" t="s">
        <v>181</v>
      </c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6"/>
    </row>
    <row r="40" spans="1:32" x14ac:dyDescent="0.25">
      <c r="N40" s="207" t="s">
        <v>182</v>
      </c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9"/>
    </row>
    <row r="44" spans="1:32" hidden="1" x14ac:dyDescent="0.25"/>
    <row r="45" spans="1:32" hidden="1" x14ac:dyDescent="0.25"/>
    <row r="46" spans="1:32" hidden="1" x14ac:dyDescent="0.25">
      <c r="A46" s="134" t="s">
        <v>64</v>
      </c>
      <c r="B46" s="134"/>
      <c r="C46" s="135">
        <v>0.1</v>
      </c>
    </row>
    <row r="47" spans="1:32" hidden="1" x14ac:dyDescent="0.25">
      <c r="A47" s="134"/>
      <c r="B47" s="134"/>
      <c r="C47" s="136"/>
    </row>
    <row r="48" spans="1:32" ht="12.75" hidden="1" customHeight="1" x14ac:dyDescent="0.25"/>
    <row r="49" spans="1:25" ht="14.5" hidden="1" x14ac:dyDescent="0.35">
      <c r="A49" s="137" t="s">
        <v>183</v>
      </c>
      <c r="N49" s="210"/>
      <c r="O49" s="210"/>
      <c r="P49" s="94"/>
      <c r="Q49" s="48"/>
      <c r="R49" s="48"/>
      <c r="S49" s="48"/>
      <c r="T49" s="211"/>
      <c r="U49" s="211"/>
      <c r="V49" s="211"/>
      <c r="W49" s="211"/>
      <c r="X49" s="211"/>
      <c r="Y49" s="212"/>
    </row>
    <row r="50" spans="1:25" ht="13" x14ac:dyDescent="0.25">
      <c r="N50" s="210"/>
      <c r="O50" s="210"/>
      <c r="P50" s="94"/>
      <c r="Q50" s="48"/>
      <c r="R50" s="48"/>
      <c r="S50" s="48"/>
      <c r="T50" s="211"/>
      <c r="U50" s="211"/>
      <c r="V50" s="211"/>
      <c r="W50" s="211"/>
      <c r="X50" s="211"/>
      <c r="Y50" s="212"/>
    </row>
    <row r="95" spans="1:10" ht="60" customHeight="1" x14ac:dyDescent="0.25">
      <c r="A95" s="213"/>
      <c r="B95" s="139"/>
      <c r="C95" s="214"/>
      <c r="D95" s="214"/>
      <c r="E95" s="214"/>
      <c r="F95" s="214"/>
      <c r="G95" s="214"/>
      <c r="H95" s="214"/>
      <c r="I95" s="214"/>
      <c r="J95" s="214"/>
    </row>
  </sheetData>
  <sheetProtection selectLockedCells="1" selectUnlockedCells="1"/>
  <mergeCells count="196">
    <mergeCell ref="N38:Y38"/>
    <mergeCell ref="N39:Y39"/>
    <mergeCell ref="N40:Y40"/>
    <mergeCell ref="A46:B47"/>
    <mergeCell ref="C46:C47"/>
    <mergeCell ref="B95:J95"/>
    <mergeCell ref="T34:X36"/>
    <mergeCell ref="Y34:Y36"/>
    <mergeCell ref="F35:H35"/>
    <mergeCell ref="I35:K35"/>
    <mergeCell ref="F36:K36"/>
    <mergeCell ref="F37:K37"/>
    <mergeCell ref="N37:Y37"/>
    <mergeCell ref="T32:X33"/>
    <mergeCell ref="Y32:Y33"/>
    <mergeCell ref="F33:H33"/>
    <mergeCell ref="I33:K33"/>
    <mergeCell ref="F34:H34"/>
    <mergeCell ref="I34:K34"/>
    <mergeCell ref="N34:N36"/>
    <mergeCell ref="O34:O36"/>
    <mergeCell ref="P34:P36"/>
    <mergeCell ref="Q34:Q36"/>
    <mergeCell ref="I32:K32"/>
    <mergeCell ref="L32:L35"/>
    <mergeCell ref="N32:N33"/>
    <mergeCell ref="O32:O33"/>
    <mergeCell ref="P32:P33"/>
    <mergeCell ref="Q32:S33"/>
    <mergeCell ref="R34:R36"/>
    <mergeCell ref="S34:S36"/>
    <mergeCell ref="A32:A37"/>
    <mergeCell ref="B32:B37"/>
    <mergeCell ref="C32:C35"/>
    <mergeCell ref="D32:D35"/>
    <mergeCell ref="E32:E35"/>
    <mergeCell ref="F32:H32"/>
    <mergeCell ref="C29:E29"/>
    <mergeCell ref="F29:K29"/>
    <mergeCell ref="C30:E30"/>
    <mergeCell ref="F30:K30"/>
    <mergeCell ref="C31:E31"/>
    <mergeCell ref="F31:K31"/>
    <mergeCell ref="N28:N31"/>
    <mergeCell ref="O28:O31"/>
    <mergeCell ref="P28:P31"/>
    <mergeCell ref="Q28:S31"/>
    <mergeCell ref="T28:X31"/>
    <mergeCell ref="Y28:Y31"/>
    <mergeCell ref="T26:X27"/>
    <mergeCell ref="Y26:Y27"/>
    <mergeCell ref="A27:A31"/>
    <mergeCell ref="B27:B31"/>
    <mergeCell ref="D27:E27"/>
    <mergeCell ref="F27:H27"/>
    <mergeCell ref="I27:K27"/>
    <mergeCell ref="L27:L31"/>
    <mergeCell ref="C28:E28"/>
    <mergeCell ref="F28:K28"/>
    <mergeCell ref="C25:E25"/>
    <mergeCell ref="F25:K25"/>
    <mergeCell ref="Q25:S25"/>
    <mergeCell ref="T25:X25"/>
    <mergeCell ref="C26:E26"/>
    <mergeCell ref="F26:K26"/>
    <mergeCell ref="N26:N27"/>
    <mergeCell ref="O26:O27"/>
    <mergeCell ref="P26:P27"/>
    <mergeCell ref="Q26:S27"/>
    <mergeCell ref="T22:X23"/>
    <mergeCell ref="Y22:Y23"/>
    <mergeCell ref="C23:E23"/>
    <mergeCell ref="F23:K23"/>
    <mergeCell ref="C24:E24"/>
    <mergeCell ref="F24:K24"/>
    <mergeCell ref="T24:X24"/>
    <mergeCell ref="N22:N23"/>
    <mergeCell ref="O22:O23"/>
    <mergeCell ref="P22:P23"/>
    <mergeCell ref="Q22:Q23"/>
    <mergeCell ref="R22:R23"/>
    <mergeCell ref="S22:S23"/>
    <mergeCell ref="R20:R21"/>
    <mergeCell ref="S20:S21"/>
    <mergeCell ref="T20:X21"/>
    <mergeCell ref="Y20:Y21"/>
    <mergeCell ref="A22:A26"/>
    <mergeCell ref="B22:B26"/>
    <mergeCell ref="D22:E22"/>
    <mergeCell ref="F22:H22"/>
    <mergeCell ref="I22:K22"/>
    <mergeCell ref="L22:L25"/>
    <mergeCell ref="I20:K21"/>
    <mergeCell ref="L20:L21"/>
    <mergeCell ref="N20:N21"/>
    <mergeCell ref="O20:O21"/>
    <mergeCell ref="P20:P21"/>
    <mergeCell ref="Q20:Q21"/>
    <mergeCell ref="Y16:Y17"/>
    <mergeCell ref="F17:H17"/>
    <mergeCell ref="I17:K17"/>
    <mergeCell ref="F18:H18"/>
    <mergeCell ref="I18:K18"/>
    <mergeCell ref="P18:P19"/>
    <mergeCell ref="Y18:Y19"/>
    <mergeCell ref="F19:H19"/>
    <mergeCell ref="I19:K19"/>
    <mergeCell ref="L16:L19"/>
    <mergeCell ref="N16:N19"/>
    <mergeCell ref="O16:O19"/>
    <mergeCell ref="P16:P17"/>
    <mergeCell ref="Q16:S19"/>
    <mergeCell ref="T16:X19"/>
    <mergeCell ref="A16:A21"/>
    <mergeCell ref="B16:B21"/>
    <mergeCell ref="C16:C19"/>
    <mergeCell ref="D16:E19"/>
    <mergeCell ref="F16:H16"/>
    <mergeCell ref="I16:K16"/>
    <mergeCell ref="C20:C21"/>
    <mergeCell ref="D20:D21"/>
    <mergeCell ref="E20:E21"/>
    <mergeCell ref="F20:H21"/>
    <mergeCell ref="O14:O15"/>
    <mergeCell ref="P14:P15"/>
    <mergeCell ref="Q14:S15"/>
    <mergeCell ref="T14:X15"/>
    <mergeCell ref="Y14:Y15"/>
    <mergeCell ref="F15:H15"/>
    <mergeCell ref="I15:K15"/>
    <mergeCell ref="L11:L14"/>
    <mergeCell ref="F12:H12"/>
    <mergeCell ref="I12:K12"/>
    <mergeCell ref="O12:O13"/>
    <mergeCell ref="Q12:S13"/>
    <mergeCell ref="T12:X13"/>
    <mergeCell ref="F13:H13"/>
    <mergeCell ref="I13:K13"/>
    <mergeCell ref="F14:H14"/>
    <mergeCell ref="I14:K14"/>
    <mergeCell ref="A11:A15"/>
    <mergeCell ref="B11:B15"/>
    <mergeCell ref="C11:C14"/>
    <mergeCell ref="D11:D14"/>
    <mergeCell ref="E11:E14"/>
    <mergeCell ref="F11:H11"/>
    <mergeCell ref="Y8:Y9"/>
    <mergeCell ref="F9:H9"/>
    <mergeCell ref="I9:K9"/>
    <mergeCell ref="F10:H10"/>
    <mergeCell ref="I10:K10"/>
    <mergeCell ref="N10:N15"/>
    <mergeCell ref="O10:O11"/>
    <mergeCell ref="Q10:S11"/>
    <mergeCell ref="T10:X11"/>
    <mergeCell ref="I11:K11"/>
    <mergeCell ref="W6:X7"/>
    <mergeCell ref="Y6:Y7"/>
    <mergeCell ref="F7:H7"/>
    <mergeCell ref="I7:K7"/>
    <mergeCell ref="F8:H8"/>
    <mergeCell ref="I8:K8"/>
    <mergeCell ref="N8:N9"/>
    <mergeCell ref="O8:O9"/>
    <mergeCell ref="P8:P9"/>
    <mergeCell ref="Q8:X9"/>
    <mergeCell ref="N6:N7"/>
    <mergeCell ref="O6:O7"/>
    <mergeCell ref="P6:P7"/>
    <mergeCell ref="Q6:R7"/>
    <mergeCell ref="S6:S7"/>
    <mergeCell ref="T6:V7"/>
    <mergeCell ref="Y4:Y5"/>
    <mergeCell ref="Q5:R5"/>
    <mergeCell ref="A6:A10"/>
    <mergeCell ref="B6:B10"/>
    <mergeCell ref="C6:C9"/>
    <mergeCell ref="D6:D9"/>
    <mergeCell ref="E6:E9"/>
    <mergeCell ref="F6:H6"/>
    <mergeCell ref="I6:K6"/>
    <mergeCell ref="L6:L9"/>
    <mergeCell ref="L4:L5"/>
    <mergeCell ref="N4:N5"/>
    <mergeCell ref="O4:O5"/>
    <mergeCell ref="P4:P5"/>
    <mergeCell ref="Q4:S4"/>
    <mergeCell ref="T4:X5"/>
    <mergeCell ref="A1:D1"/>
    <mergeCell ref="A2:Q2"/>
    <mergeCell ref="T3:X3"/>
    <mergeCell ref="A4:A5"/>
    <mergeCell ref="B4:B5"/>
    <mergeCell ref="C4:C5"/>
    <mergeCell ref="D4:E4"/>
    <mergeCell ref="F4:K5"/>
  </mergeCells>
  <printOptions horizontalCentered="1"/>
  <pageMargins left="0" right="0" top="0.47244094488188981" bottom="0" header="0" footer="0"/>
  <pageSetup paperSize="9" scale="60" firstPageNumber="0" orientation="landscape" horizontalDpi="300" verticalDpi="300" r:id="rId1"/>
  <headerFooter scaleWithDoc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Распашные ворота и калитки</vt:lpstr>
      <vt:lpstr>Эл-ты ограждений Locinox</vt:lpstr>
      <vt:lpstr>Лист1</vt:lpstr>
      <vt:lpstr>'Распашные ворота и калитки'!Область_печати</vt:lpstr>
      <vt:lpstr>'Эл-ты ограждений Locinox'!Область_печати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svetka</dc:creator>
  <cp:lastModifiedBy>svetka</cp:lastModifiedBy>
  <dcterms:created xsi:type="dcterms:W3CDTF">2015-06-05T18:19:34Z</dcterms:created>
  <dcterms:modified xsi:type="dcterms:W3CDTF">2020-07-14T15:25:55Z</dcterms:modified>
</cp:coreProperties>
</file>